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workbookProtection lockStructure="1"/>
  <bookViews>
    <workbookView xWindow="-1650" yWindow="-405" windowWidth="19425" windowHeight="11025" tabRatio="736" firstSheet="2" activeTab="9"/>
  </bookViews>
  <sheets>
    <sheet name="0-Paramètres" sheetId="8" r:id="rId1"/>
    <sheet name="1-Prévisions activité" sheetId="12" r:id="rId2"/>
    <sheet name="2-Prévisions Salaires" sheetId="13" r:id="rId3"/>
    <sheet name="3-Prévisions Charges" sheetId="14" r:id="rId4"/>
    <sheet name="4-Prévisions Produits" sheetId="15" r:id="rId5"/>
    <sheet name="Calcul PSU" sheetId="4" r:id="rId6"/>
    <sheet name="Bonus national mixité sociale" sheetId="6" r:id="rId7"/>
    <sheet name="Bonus national handicap" sheetId="7" r:id="rId8"/>
    <sheet name="Bonus Mayotte Territoire" sheetId="11" r:id="rId9"/>
    <sheet name="Bonus Mayotte mixité sociale" sheetId="10" r:id="rId10"/>
  </sheets>
  <definedNames>
    <definedName name="Heures_Concertation">'Calcul PSU'!$C$14</definedName>
    <definedName name="Heures_facturées">'Calcul PSU'!$C$5</definedName>
    <definedName name="Heuresfacturées">'Calcul PSU'!$C$5</definedName>
    <definedName name="Participation_Familiale">'Calcul PSU'!$C$26</definedName>
    <definedName name="ParticipationFamiliale">'Calcul PSU'!$C$26</definedName>
    <definedName name="Prix_de_revient">'Calcul PSU'!$C$18</definedName>
    <definedName name="Prix_Plafond">'Calcul PSU'!$G$7</definedName>
    <definedName name="Repas">'Calcul PSU'!$G$6</definedName>
    <definedName name="Tauxfacturation">'Calcul PSU'!$G$5</definedName>
  </definedNames>
  <calcPr calcId="145621"/>
</workbook>
</file>

<file path=xl/calcChain.xml><?xml version="1.0" encoding="utf-8"?>
<calcChain xmlns="http://schemas.openxmlformats.org/spreadsheetml/2006/main">
  <c r="G21" i="10" l="1"/>
  <c r="G20" i="10"/>
  <c r="G24" i="11"/>
  <c r="G9" i="11" l="1"/>
  <c r="G8" i="11"/>
  <c r="G17" i="11" s="1"/>
  <c r="G7" i="11"/>
  <c r="G23" i="11" s="1"/>
  <c r="N12" i="7"/>
  <c r="N11" i="7"/>
  <c r="N10" i="7"/>
  <c r="M10" i="6"/>
  <c r="D59" i="15"/>
  <c r="C59" i="15"/>
  <c r="C6" i="15"/>
  <c r="D6" i="15"/>
  <c r="F6" i="15"/>
  <c r="H1" i="15"/>
  <c r="A1" i="15"/>
  <c r="F55" i="15"/>
  <c r="D55" i="15"/>
  <c r="C55" i="15"/>
  <c r="F49" i="15"/>
  <c r="D49" i="15"/>
  <c r="C49" i="15"/>
  <c r="F44" i="15"/>
  <c r="D44" i="15"/>
  <c r="C44" i="15"/>
  <c r="C57" i="15" s="1"/>
  <c r="F39" i="15"/>
  <c r="D39" i="15"/>
  <c r="C39" i="15"/>
  <c r="F34" i="15"/>
  <c r="D34" i="15"/>
  <c r="C34" i="15"/>
  <c r="D28" i="15"/>
  <c r="D57" i="15" s="1"/>
  <c r="C28" i="15"/>
  <c r="D15" i="15"/>
  <c r="C15" i="15"/>
  <c r="C12" i="4"/>
  <c r="C6" i="14"/>
  <c r="D6" i="14"/>
  <c r="F6" i="14"/>
  <c r="H1" i="14"/>
  <c r="F1" i="13"/>
  <c r="A1" i="14"/>
  <c r="F93" i="14"/>
  <c r="D93" i="14"/>
  <c r="C93" i="14"/>
  <c r="F88" i="14"/>
  <c r="D88" i="14"/>
  <c r="C88" i="14"/>
  <c r="F84" i="14"/>
  <c r="D84" i="14"/>
  <c r="C84" i="14"/>
  <c r="F80" i="14"/>
  <c r="D80" i="14"/>
  <c r="C80" i="14"/>
  <c r="D76" i="14"/>
  <c r="C76" i="14"/>
  <c r="F66" i="14"/>
  <c r="D66" i="14"/>
  <c r="C66" i="14"/>
  <c r="C67" i="14" s="1"/>
  <c r="F63" i="14"/>
  <c r="F67" i="14" s="1"/>
  <c r="D63" i="14"/>
  <c r="D67" i="14" s="1"/>
  <c r="C63" i="14"/>
  <c r="F59" i="14"/>
  <c r="D59" i="14"/>
  <c r="C59" i="14"/>
  <c r="F36" i="14"/>
  <c r="D36" i="14"/>
  <c r="C36" i="14"/>
  <c r="F24" i="14"/>
  <c r="D24" i="14"/>
  <c r="C24" i="14"/>
  <c r="C95" i="14" s="1"/>
  <c r="A1" i="13"/>
  <c r="F49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G6" i="4"/>
  <c r="C7" i="4"/>
  <c r="G1" i="4"/>
  <c r="A1" i="4"/>
  <c r="E1" i="12"/>
  <c r="C45" i="12"/>
  <c r="F7" i="10" s="1"/>
  <c r="D44" i="12"/>
  <c r="F13" i="11" s="1"/>
  <c r="C44" i="12"/>
  <c r="C43" i="12"/>
  <c r="F8" i="10" s="1"/>
  <c r="C27" i="12"/>
  <c r="D45" i="12" s="1"/>
  <c r="F11" i="10" s="1"/>
  <c r="J17" i="12"/>
  <c r="H17" i="12"/>
  <c r="C20" i="12" s="1"/>
  <c r="J16" i="12"/>
  <c r="I16" i="12"/>
  <c r="H16" i="12"/>
  <c r="D12" i="12"/>
  <c r="C12" i="12"/>
  <c r="C46" i="12" s="1"/>
  <c r="F12" i="15" l="1"/>
  <c r="C26" i="4"/>
  <c r="M15" i="6"/>
  <c r="F42" i="13"/>
  <c r="F69" i="14" s="1"/>
  <c r="F70" i="14" s="1"/>
  <c r="F76" i="14" s="1"/>
  <c r="F95" i="14" s="1"/>
  <c r="D95" i="14"/>
  <c r="C5" i="4"/>
  <c r="E45" i="12"/>
  <c r="D43" i="12"/>
  <c r="D46" i="12"/>
  <c r="E44" i="12"/>
  <c r="C16" i="4" l="1"/>
  <c r="N16" i="7"/>
  <c r="E43" i="12"/>
  <c r="F12" i="10"/>
  <c r="M14" i="6"/>
  <c r="G10" i="11"/>
  <c r="F14" i="11" s="1"/>
  <c r="H10" i="10"/>
  <c r="H6" i="10"/>
  <c r="E25" i="11" l="1"/>
  <c r="E21" i="11"/>
  <c r="G3" i="11"/>
  <c r="G3" i="10"/>
  <c r="I13" i="11" l="1"/>
  <c r="E22" i="10"/>
  <c r="E18" i="10"/>
  <c r="G18" i="11" l="1"/>
  <c r="G19" i="11" s="1"/>
  <c r="G22" i="11" s="1"/>
  <c r="G25" i="11" s="1"/>
  <c r="F23" i="15" s="1"/>
  <c r="G4" i="11" l="1"/>
  <c r="C41" i="4"/>
  <c r="I11" i="10"/>
  <c r="I7" i="10"/>
  <c r="G15" i="10" l="1"/>
  <c r="G16" i="10" s="1"/>
  <c r="G19" i="10" s="1"/>
  <c r="G22" i="10" s="1"/>
  <c r="F24" i="15" s="1"/>
  <c r="F28" i="15" s="1"/>
  <c r="G4" i="10" l="1"/>
  <c r="C43" i="4"/>
  <c r="H34" i="6"/>
  <c r="H33" i="6"/>
  <c r="H32" i="6"/>
  <c r="C34" i="6"/>
  <c r="C33" i="6"/>
  <c r="C32" i="6"/>
  <c r="M4" i="6"/>
  <c r="N53" i="7"/>
  <c r="I37" i="7"/>
  <c r="I36" i="7"/>
  <c r="I35" i="7"/>
  <c r="N4" i="7"/>
  <c r="F15" i="8" l="1"/>
  <c r="F14" i="8"/>
  <c r="F13" i="8"/>
  <c r="F12" i="8"/>
  <c r="F11" i="8"/>
  <c r="F10" i="8"/>
  <c r="C14" i="4" l="1"/>
  <c r="H22" i="7"/>
  <c r="J29" i="7"/>
  <c r="N67" i="7"/>
  <c r="H23" i="7"/>
  <c r="H68" i="7"/>
  <c r="G64" i="7"/>
  <c r="N15" i="7"/>
  <c r="N9" i="7"/>
  <c r="L21" i="6"/>
  <c r="L22" i="6"/>
  <c r="M41" i="6"/>
  <c r="G42" i="6"/>
  <c r="F38" i="6"/>
  <c r="M13" i="6"/>
  <c r="M9" i="6"/>
  <c r="J30" i="7" l="1"/>
  <c r="D58" i="7"/>
  <c r="G5" i="4"/>
  <c r="G7" i="4" s="1"/>
  <c r="D59" i="7"/>
  <c r="N22" i="7"/>
  <c r="H45" i="7" s="1"/>
  <c r="N45" i="7" s="1"/>
  <c r="N49" i="7" s="1"/>
  <c r="F58" i="7" s="1"/>
  <c r="C18" i="4"/>
  <c r="N29" i="7"/>
  <c r="O21" i="6"/>
  <c r="G32" i="6" s="1"/>
  <c r="C20" i="4" l="1"/>
  <c r="C24" i="4" s="1"/>
  <c r="C29" i="4" s="1"/>
  <c r="C31" i="4" s="1"/>
  <c r="F8" i="15" s="1"/>
  <c r="H35" i="7"/>
  <c r="P35" i="7" s="1"/>
  <c r="N39" i="7" s="1"/>
  <c r="L58" i="7" s="1"/>
  <c r="N61" i="7" s="1"/>
  <c r="N62" i="7" s="1"/>
  <c r="N66" i="7" s="1"/>
  <c r="O32" i="6"/>
  <c r="M40" i="6" s="1"/>
  <c r="M42" i="6" s="1"/>
  <c r="M5" i="6" l="1"/>
  <c r="F10" i="15"/>
  <c r="N68" i="7"/>
  <c r="F11" i="15" s="1"/>
  <c r="F15" i="15" s="1"/>
  <c r="F57" i="15" s="1"/>
  <c r="F59" i="15" s="1"/>
  <c r="F60" i="15" s="1"/>
  <c r="C35" i="4"/>
  <c r="N5" i="7" l="1"/>
  <c r="C37" i="4"/>
</calcChain>
</file>

<file path=xl/sharedStrings.xml><?xml version="1.0" encoding="utf-8"?>
<sst xmlns="http://schemas.openxmlformats.org/spreadsheetml/2006/main" count="442" uniqueCount="333">
  <si>
    <t>Pourcentage régime ouvrant droit :</t>
  </si>
  <si>
    <t>Fourniture des repas :</t>
  </si>
  <si>
    <t>Nombre de places agrées :</t>
  </si>
  <si>
    <t>Nombre d'heures de concertation/place :</t>
  </si>
  <si>
    <t>Nombre d'actes de concertation :</t>
  </si>
  <si>
    <r>
      <t xml:space="preserve">Prix de revient horaire </t>
    </r>
    <r>
      <rPr>
        <sz val="8"/>
        <rFont val="Arial"/>
        <family val="2"/>
      </rPr>
      <t>(PR)</t>
    </r>
    <r>
      <rPr>
        <sz val="12"/>
        <color theme="1"/>
        <rFont val="Calibri"/>
        <family val="2"/>
        <scheme val="minor"/>
      </rPr>
      <t xml:space="preserve"> :</t>
    </r>
  </si>
  <si>
    <t>(Taux plafonné si le prix de revient est supérieur au plafond PSU)</t>
  </si>
  <si>
    <t>Participations familiales</t>
  </si>
  <si>
    <t>Prestation de service réelle :</t>
  </si>
  <si>
    <t>Nombre d'heures facturées</t>
  </si>
  <si>
    <t>Nombre d'heures de présence</t>
  </si>
  <si>
    <t>Prix  de revient Plafond PSU :</t>
  </si>
  <si>
    <t>(Total des charges sans aucune recettes atténuation / total heures de présence)</t>
  </si>
  <si>
    <t>Total des charges</t>
  </si>
  <si>
    <t>Prix de revient horaire retenu :</t>
  </si>
  <si>
    <t>Taux de PS :</t>
  </si>
  <si>
    <t>Prestation de service unitaire</t>
  </si>
  <si>
    <t>Actes facturés / Actes réalisés :</t>
  </si>
  <si>
    <t xml:space="preserve">(Prestation de service unitaire x Nbre d'heures facturées - participations familiales) </t>
  </si>
  <si>
    <t>BONUS "MIXITE SOCIALE"</t>
  </si>
  <si>
    <t>SIMULATION</t>
  </si>
  <si>
    <t xml:space="preserve">Année : </t>
  </si>
  <si>
    <t>Montant total bonus Eaje</t>
  </si>
  <si>
    <t xml:space="preserve">EAJE </t>
  </si>
  <si>
    <t>financé par la Psu</t>
  </si>
  <si>
    <t>Au cours de l'année</t>
  </si>
  <si>
    <t>Nombre de places figurant dans l'agrément Pmi</t>
  </si>
  <si>
    <t>(Retenir le nombre maximum de places de l'année</t>
  </si>
  <si>
    <t>en cas d'augmentation ou diminution de l'agrément)</t>
  </si>
  <si>
    <t>Au 31/12/</t>
  </si>
  <si>
    <t>Nombre Heures facturées</t>
  </si>
  <si>
    <t xml:space="preserve">Montant total des participations familiales </t>
  </si>
  <si>
    <t>Psu et tous régimes confondus - compte 70641</t>
  </si>
  <si>
    <t>Etape 1</t>
  </si>
  <si>
    <t>Détermination du montant horaire moyen des participations familiales</t>
  </si>
  <si>
    <t>Montant total des participations familialles (compte 70641)</t>
  </si>
  <si>
    <t>=</t>
  </si>
  <si>
    <t>nb Heures facturées</t>
  </si>
  <si>
    <t>Etape 2</t>
  </si>
  <si>
    <t>Montant bonus par place  à retenir</t>
  </si>
  <si>
    <t>Coût par place et par an plafonné</t>
  </si>
  <si>
    <t>Montant horaire moyen</t>
  </si>
  <si>
    <t>Plafonds</t>
  </si>
  <si>
    <t xml:space="preserve"> des participations familiales</t>
  </si>
  <si>
    <t>grille nationale</t>
  </si>
  <si>
    <t>retenu</t>
  </si>
  <si>
    <t>Etape 3</t>
  </si>
  <si>
    <t>Montant total bonus Eaje pour</t>
  </si>
  <si>
    <t>Montant bonus par place retenu</t>
  </si>
  <si>
    <t>x</t>
  </si>
  <si>
    <t>BONUS "INCLUSION HANDICAP"</t>
  </si>
  <si>
    <t>Nombre total d'enfants inscrits</t>
  </si>
  <si>
    <t>dont nombre enfants porteurs de handicap inscrits</t>
  </si>
  <si>
    <t xml:space="preserve">Total dépenses de la structure </t>
  </si>
  <si>
    <t>y compris contributions volontaires (compte 86)</t>
  </si>
  <si>
    <t>Détermination du pourcentage d'enfants porteurs de handicap à retenir dans le calcul</t>
  </si>
  <si>
    <t>nb enfants Aeeh inscrits</t>
  </si>
  <si>
    <t>nb total enfants inscrits</t>
  </si>
  <si>
    <t>Détermination du coût par place à retenir dans le calcul</t>
  </si>
  <si>
    <t>Coût par place et par an de l'Eaje</t>
  </si>
  <si>
    <t>Total dépenses de la structure</t>
  </si>
  <si>
    <t>% enfants porteurs de handicap</t>
  </si>
  <si>
    <t>&gt;= 7,5%</t>
  </si>
  <si>
    <t>&gt;= 5% et &lt; 7,5%</t>
  </si>
  <si>
    <t>= 8 000 € + (% enfants Aeeh x 160 000 €)</t>
  </si>
  <si>
    <t>&lt; 5%</t>
  </si>
  <si>
    <t>Pour la fourchette d’enfants Aeeh compris entre 5 % et 7,5%, l’équation retenue conduit à un montant plafond du coût par place compris entre 16 000 € et 20 000€</t>
  </si>
  <si>
    <t>Coût par place et par an retenu</t>
  </si>
  <si>
    <t>Détermination du taux de financement à retenir dans le calcul</t>
  </si>
  <si>
    <t>Taux de fnancement</t>
  </si>
  <si>
    <t>Taux de financement retenu</t>
  </si>
  <si>
    <t>Etape 4</t>
  </si>
  <si>
    <t>Plafond montant bonus</t>
  </si>
  <si>
    <t>taux financement retenu</t>
  </si>
  <si>
    <t>Montant bonus par place retenu plafonné</t>
  </si>
  <si>
    <t>Etape 5</t>
  </si>
  <si>
    <t>DATE</t>
  </si>
  <si>
    <t>BONUS NATIONAUX</t>
  </si>
  <si>
    <r>
      <t xml:space="preserve">PSU
</t>
    </r>
    <r>
      <rPr>
        <sz val="10"/>
        <color theme="1"/>
        <rFont val="Calibri (Corps)_x0000_"/>
      </rPr>
      <t>Compte 70623000 : Prestation de service CAF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 (Corps)_x0000_"/>
      </rPr>
      <t>Contrepartie : 4414+année : Subvention nationnale CSSM</t>
    </r>
  </si>
  <si>
    <r>
      <t xml:space="preserve">Bonus "Mayotte Territoire" 
</t>
    </r>
    <r>
      <rPr>
        <sz val="10"/>
        <color theme="1"/>
        <rFont val="Calibri (Corps)_x0000_"/>
      </rPr>
      <t>Compte 74521000 : Bonus territoire CSSM
Contrepartie : 4413+année : Subvention locale CSSM</t>
    </r>
  </si>
  <si>
    <r>
      <t xml:space="preserve">Bonus "Mayotte mixité sociale"
</t>
    </r>
    <r>
      <rPr>
        <sz val="10"/>
        <color theme="1"/>
        <rFont val="Calibri (Corps)_x0000_"/>
      </rPr>
      <t>Compte 74522000 : Bonus mixité sociale CSSM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 (Corps)_x0000_"/>
      </rPr>
      <t>Contrepartie : 4413+année : Subvention locale CSSM</t>
    </r>
  </si>
  <si>
    <r>
      <t xml:space="preserve">Bonus mixité sociale
</t>
    </r>
    <r>
      <rPr>
        <sz val="10"/>
        <color theme="1"/>
        <rFont val="Calibri (Corps)_x0000_"/>
      </rPr>
      <t>Compte 70623000 : Prestation de service CAF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 (Corps)_x0000_"/>
      </rPr>
      <t>Contrepartie : 4414+année : Subvention nationnale CSSM</t>
    </r>
  </si>
  <si>
    <r>
      <t xml:space="preserve">Bonus "Mayotte  Inclusion handicap"
</t>
    </r>
    <r>
      <rPr>
        <sz val="10"/>
        <color theme="1"/>
        <rFont val="Calibri (Corps)_x0000_"/>
      </rPr>
      <t>Compte 7452300 : Fonds CAF - Bonus inclusion hanficap</t>
    </r>
    <r>
      <rPr>
        <b/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 (Corps)_x0000_"/>
      </rPr>
      <t>Contrepartie : 4413+année : Subvention locale CSSM</t>
    </r>
  </si>
  <si>
    <t>ANNÉE :</t>
  </si>
  <si>
    <t>Prix plafonds</t>
  </si>
  <si>
    <t xml:space="preserve">Taux de la PS </t>
  </si>
  <si>
    <t>Prestation de service</t>
  </si>
  <si>
    <t></t>
  </si>
  <si>
    <t xml:space="preserve">Eaje avec un taux de facturation inférieur ou égal à 107%, fournissant les couches et les repas </t>
  </si>
  <si>
    <t xml:space="preserve">Eaje avec un taux de facturation inférieur ou égal à 107%, ne fournissant pas les couches ou les repas </t>
  </si>
  <si>
    <t xml:space="preserve">Eaje avec un taux de facturation supérieur à 107% et inférieur ou égal à 117%, fournissant les couches et les repas </t>
  </si>
  <si>
    <t xml:space="preserve">Eaje avec un taux de facturation supérieur à 107% et inférieur ou égal à 117%, ne fournissant pas les couches ou les repas </t>
  </si>
  <si>
    <t xml:space="preserve">Eaje avec un taux de facturation supérieur à 117% fournissant les couches et les repas </t>
  </si>
  <si>
    <t xml:space="preserve">Eaje avec un taux de facturation supérieur à 117% ne fournissant pas les couches ou les repas </t>
  </si>
  <si>
    <t>BONUS INCLUSION HANDICAP (EAJE)</t>
  </si>
  <si>
    <t>% enfants porteurs de handicap, reconnu ou en cours de détection</t>
  </si>
  <si>
    <t>Prix de revient plafond par place</t>
  </si>
  <si>
    <t>Taux de financement des places concernées</t>
  </si>
  <si>
    <t>Montant plafond de bonus par place</t>
  </si>
  <si>
    <t>PRIX PLAFOND ET MONTANTS DE LA PRESTATION DE SERVICE UNIQUE (PSU)</t>
  </si>
  <si>
    <t>BONUS MIXITE SOCIALE (EAJE)</t>
  </si>
  <si>
    <t>Seuil de Participations familiales moyennes / Heure facturée</t>
  </si>
  <si>
    <t xml:space="preserve">Tranche 1 </t>
  </si>
  <si>
    <t xml:space="preserve">Tranche 2 </t>
  </si>
  <si>
    <t>Tranche 3</t>
  </si>
  <si>
    <t>Plafond par place</t>
  </si>
  <si>
    <t>BONUS MAYOTTE</t>
  </si>
  <si>
    <t>PARAMÈTRES NATIONAUX</t>
  </si>
  <si>
    <t>PARAMÈTRES MAYOTTE</t>
  </si>
  <si>
    <t>BONUS "MAYOTTE TERRITOIRE"</t>
  </si>
  <si>
    <t>BONUS "MAYOTTE MIXITÉ SOCIALE"</t>
  </si>
  <si>
    <t>Taux  d'occupation cible</t>
  </si>
  <si>
    <t>Nombre de jours d'ouverture cible</t>
  </si>
  <si>
    <t>Montant du bonus par place</t>
  </si>
  <si>
    <t>BONUS "MAYOTTE INCLUSION SOCIALE"</t>
  </si>
  <si>
    <t>% diminution taux horaire participation familiale</t>
  </si>
  <si>
    <t>(1) Pour les EAJE qui aurait une augmentation d’agrément en cours d’année, le nombre de places agrées est calculé prorata temporis. À titre d’exemple, pour une crèche dont l’agrément augmente de 20 à 30 places courant mai, le nombre de places agréées pour le calcul du bonus est de 27 places ((20 places x 4 mois + 30 places x 8 mois) / 12 mois) = 26,67 arrondies au supérieur soit 27 (tout mois commencé est retenu en entier).</t>
  </si>
  <si>
    <t>Nombre de mois de fonctionnement (2)</t>
  </si>
  <si>
    <t>(2) Pour les EAJE qui ouvrent en cours d’année, le montant forfaitaire du bonus territoire est proratisé en fonction du nombre de mois réel d’ouverture. À titre d’exemple, pour une crèche dont la date d’ouverture est courant mars, le nombre de mois d'ouverture sera "10" (tout mois commencé est retenu en entier).</t>
  </si>
  <si>
    <t xml:space="preserve">Si ouverture en cours d'année : voir note (2) en bas de page </t>
  </si>
  <si>
    <t>Nombre de jours d'ouverture</t>
  </si>
  <si>
    <t>Amplitude journalière moyenne</t>
  </si>
  <si>
    <t>Étape 1 : Détermination du montant horaire moyen des participations familiales (Année N-1)</t>
  </si>
  <si>
    <t>Étape 2 : Détermination du montant horaire moyen des participations familiales (Année N)</t>
  </si>
  <si>
    <t>Étape 3 : Montant bonus par place à retenir</t>
  </si>
  <si>
    <t>Évolution du montant horaire moyen des participations familiales</t>
  </si>
  <si>
    <t>Bonus par place retenu</t>
  </si>
  <si>
    <t>Étape 4 : Montant total bonus Mayotte Mixité Sociale pour</t>
  </si>
  <si>
    <t>Capacité d'accueil</t>
  </si>
  <si>
    <t>Proratisation (en cas d'ouverture de l'eaje en cours d'année)</t>
  </si>
  <si>
    <t>BONUS MAYOTTE "MIXITE SOCIALE"</t>
  </si>
  <si>
    <t>BONUS MAYOTTE "TERRITOIRE"</t>
  </si>
  <si>
    <t>Capacité d'accueil thérorique</t>
  </si>
  <si>
    <t>Étape 1 : Détermination de la capacité d'accueil théorique</t>
  </si>
  <si>
    <t>Étape 2 : Détermination du taux d'occupation réel</t>
  </si>
  <si>
    <t>Total des heures réalisées</t>
  </si>
  <si>
    <t>Capacité d'accueil théorique</t>
  </si>
  <si>
    <r>
      <t xml:space="preserve">Bonus inclusion handicap
</t>
    </r>
    <r>
      <rPr>
        <sz val="10"/>
        <color theme="1"/>
        <rFont val="Calibri (Corps)_x0000_"/>
      </rPr>
      <t>Compte 70623000 : Prestation de service CAF</t>
    </r>
    <r>
      <rPr>
        <sz val="12"/>
        <color theme="1"/>
        <rFont val="Calibri"/>
        <family val="2"/>
        <scheme val="minor"/>
      </rPr>
      <t xml:space="preserve">
</t>
    </r>
    <r>
      <rPr>
        <sz val="10"/>
        <color theme="1"/>
        <rFont val="Calibri (Corps)_x0000_"/>
      </rPr>
      <t>Contrepartie : 4414+année : Subvention nationnale CSSM</t>
    </r>
  </si>
  <si>
    <t>NOM DE LA CRÉCHE</t>
  </si>
  <si>
    <t xml:space="preserve">PRÉVISION ACTIVITÉ </t>
  </si>
  <si>
    <t>1ère étape : Déterminer votre capacité d'accueil théorique :</t>
  </si>
  <si>
    <t>Réel 
Année N-1</t>
  </si>
  <si>
    <t>Prévision 
Année N</t>
  </si>
  <si>
    <t>Amplitude d'ouverture journalière</t>
  </si>
  <si>
    <t>Capacité théorique</t>
  </si>
  <si>
    <t>2ème étape : Reportez vos statistiques d'activité réelles de l'année N-1 et de janvier N :</t>
  </si>
  <si>
    <t>Heures facturées</t>
  </si>
  <si>
    <t>Heures de présence</t>
  </si>
  <si>
    <t>Participation familiale</t>
  </si>
  <si>
    <t>Heure de présence / jour d'ouverture</t>
  </si>
  <si>
    <t>Taux de facturation`</t>
  </si>
  <si>
    <t>Participation familiale horaire moyenne</t>
  </si>
  <si>
    <t>Année N-1</t>
  </si>
  <si>
    <t>Janvier N</t>
  </si>
  <si>
    <t>3ème étape : Déterminez votre prévision d'heures de présence pour l'année N</t>
  </si>
  <si>
    <t>Projection de l'activité de janvier N pour l'année entière :</t>
  </si>
  <si>
    <t>Moyenne fréquentation janvier N x nbre de jours d'ouverture prévu en N</t>
  </si>
  <si>
    <t>Heures de présence prévisionnelles retenues</t>
  </si>
  <si>
    <t>4ème étape : Déterminez votre taux de facturation cible pour l'année N</t>
  </si>
  <si>
    <t>Taux de facturation retenu</t>
  </si>
  <si>
    <t>Soyer réaliste !</t>
  </si>
  <si>
    <t>5ème étape : Calcul des heures facturées prévisionnelles</t>
  </si>
  <si>
    <t>Heures facturées prévisionnelle N</t>
  </si>
  <si>
    <t>Nombre d'heures prévisionnelles x taux de facturation cible</t>
  </si>
  <si>
    <t>6ème étape : Déterminez la participation familiale horaire moyenne pour l'année N</t>
  </si>
  <si>
    <t>Participation familiale horaire moyenne retenue</t>
  </si>
  <si>
    <t>Doit être proche du tarif moyen "Janvier N" car les familles présentes dans la crèche en janvier seront, à minima, présentes jusqu'en juillet</t>
  </si>
  <si>
    <t>Fourniture des couches :</t>
  </si>
  <si>
    <t xml:space="preserve"> Fourniture des couches obligatoire</t>
  </si>
  <si>
    <t>FOURNITURE DES REPAS</t>
  </si>
  <si>
    <t xml:space="preserve">Nombre d'enfants inscrits de 0 à moins de 6 ans </t>
  </si>
  <si>
    <t>Reprendre le nombre d'enfants inscrit en N</t>
  </si>
  <si>
    <t xml:space="preserve">Nombre d'enfants porteur de handicap </t>
  </si>
  <si>
    <t>9ème étape : Analyser vos résultats et reprenez vos prévisions, si besoin</t>
  </si>
  <si>
    <t>Vos résultats :</t>
  </si>
  <si>
    <t>Évolution</t>
  </si>
  <si>
    <t xml:space="preserve">Heures de présence </t>
  </si>
  <si>
    <t>Taux d'occupation réel</t>
  </si>
  <si>
    <t>Un taux d'occupation réel (heures de présence / Capacité théorique) supérieur à 80% est irréaliste</t>
  </si>
  <si>
    <t>OUI</t>
  </si>
  <si>
    <t>OUI ou NON</t>
  </si>
  <si>
    <t xml:space="preserve"> DOIVENT ÊTRE RENSEIGNÉES</t>
  </si>
  <si>
    <t xml:space="preserve">TOUTES LES CASES </t>
  </si>
  <si>
    <t>7ème étape : Précisez la fourniture ou non des repas</t>
  </si>
  <si>
    <t>BUDGET PRÉVISIONNEL - DÉTAIL DES SALAIRES</t>
  </si>
  <si>
    <t>NOM - PRENOM</t>
  </si>
  <si>
    <t>FONCTION</t>
  </si>
  <si>
    <t>Type de Contrat</t>
  </si>
  <si>
    <t>Salaire brut mensuel</t>
  </si>
  <si>
    <t>Nombre de mois</t>
  </si>
  <si>
    <t>TOTAL SALAIRES</t>
  </si>
  <si>
    <t>Personnel présent en janvier N</t>
  </si>
  <si>
    <t xml:space="preserve">Embauche prévue en N : </t>
  </si>
  <si>
    <t>À REPORTER SUR LE BUDGET PRÉVISIONNEL</t>
  </si>
  <si>
    <t>Fonction :</t>
  </si>
  <si>
    <t>Directrice, EJE, agent d'entretien,…</t>
  </si>
  <si>
    <t xml:space="preserve">Contrat ; </t>
  </si>
  <si>
    <t>CDI, CDD, Contrat aidé,…</t>
  </si>
  <si>
    <t>Cellule grise :</t>
  </si>
  <si>
    <t>Calcul automatique</t>
  </si>
  <si>
    <t>Exemple :</t>
  </si>
  <si>
    <t>MADI Nabaouia</t>
  </si>
  <si>
    <t>Educatrice Jeune Enfant</t>
  </si>
  <si>
    <t>CDI</t>
  </si>
  <si>
    <t>BUDGET PRÉVISIONNEL - DÉTAIL DES CHARGES</t>
  </si>
  <si>
    <t>Compte</t>
  </si>
  <si>
    <t>CHARGES</t>
  </si>
  <si>
    <t xml:space="preserve">Réel </t>
  </si>
  <si>
    <t xml:space="preserve">Prévisionnel    </t>
  </si>
  <si>
    <t xml:space="preserve">Prévisionnel </t>
  </si>
  <si>
    <t>Commentaires</t>
  </si>
  <si>
    <t>Achat prestations diverses</t>
  </si>
  <si>
    <t xml:space="preserve">Achat prestation repas </t>
  </si>
  <si>
    <t>Achats des repas à Panim</t>
  </si>
  <si>
    <t xml:space="preserve">Achat prestation animation </t>
  </si>
  <si>
    <t>Sorties, spectacles, intervenants extérieurs (non salariés),…</t>
  </si>
  <si>
    <t>Eau</t>
  </si>
  <si>
    <t>Electricité</t>
  </si>
  <si>
    <t>Carburant</t>
  </si>
  <si>
    <t>Petits matériels / petits équipements</t>
  </si>
  <si>
    <t>Autres que le matériel et les fournitures pédagogiques</t>
  </si>
  <si>
    <t>Produits d'entretien</t>
  </si>
  <si>
    <t>Poste relativement conséquent pour une crèche d'où un suivi</t>
  </si>
  <si>
    <t>Fournitures administratives</t>
  </si>
  <si>
    <t>Alimentation Goûters</t>
  </si>
  <si>
    <t xml:space="preserve">Achat des ingrédients pour la fourniture des goûters </t>
  </si>
  <si>
    <t>Couches</t>
  </si>
  <si>
    <t>Les dépenses de couches doivent être impérativement isolées</t>
  </si>
  <si>
    <t>Produits d'hygiène enfants</t>
  </si>
  <si>
    <r>
      <t xml:space="preserve">Savon, lingettes,… pour la toilette des enfants </t>
    </r>
    <r>
      <rPr>
        <b/>
        <sz val="9"/>
        <rFont val="Arial"/>
        <family val="2"/>
      </rPr>
      <t>y compris masques chirurgicaux pour le personnel</t>
    </r>
  </si>
  <si>
    <t>Pharmacie pour les enfants</t>
  </si>
  <si>
    <t>Fournitures pédagogiques</t>
  </si>
  <si>
    <t>Tout petit matériel et fournitures liés à l'accueil du jeune enfant</t>
  </si>
  <si>
    <t xml:space="preserve">Achats </t>
    <phoneticPr fontId="1" type="noConversion"/>
  </si>
  <si>
    <t>Locations immobilières</t>
  </si>
  <si>
    <t>Locations mobilières</t>
  </si>
  <si>
    <t>Charges locatives</t>
  </si>
  <si>
    <t>Entretien et réparation locaux</t>
  </si>
  <si>
    <t>Entretien et réparation matériels</t>
  </si>
  <si>
    <t>Maintenance</t>
  </si>
  <si>
    <t>Assurances</t>
  </si>
  <si>
    <t>Documentation générale</t>
  </si>
  <si>
    <t>Services extérieurs</t>
  </si>
  <si>
    <t>Personnel mis à disposition</t>
  </si>
  <si>
    <t>Honoraires comptables</t>
  </si>
  <si>
    <t>Honoraires social</t>
  </si>
  <si>
    <t>Honoraires commissaires aux comptes</t>
  </si>
  <si>
    <t>Honoraires médicaux</t>
  </si>
  <si>
    <t>Autres honoraires</t>
  </si>
  <si>
    <t>Publicité, catalogues et imprimés</t>
  </si>
  <si>
    <t>Voyages et déplacements</t>
  </si>
  <si>
    <t>Missions</t>
  </si>
  <si>
    <t>Réceptions</t>
  </si>
  <si>
    <t>Frais postaux</t>
  </si>
  <si>
    <t>Téléphone opérateur 1 - France Telecom</t>
  </si>
  <si>
    <t>Téléphone opérateur 2 - Only</t>
  </si>
  <si>
    <t>Téléphone opérateur 3</t>
  </si>
  <si>
    <t>Internet</t>
  </si>
  <si>
    <t>Services bancaires et assimilés</t>
  </si>
  <si>
    <t>Cotisation fédération et autres</t>
  </si>
  <si>
    <t>Frais de recrutement</t>
  </si>
  <si>
    <t>Frais de formation</t>
  </si>
  <si>
    <t>Autres services extérieurs</t>
  </si>
  <si>
    <t>Participation des employeurs à la formation continue</t>
  </si>
  <si>
    <t>63A</t>
  </si>
  <si>
    <t>Impôts et taxes liés aux salaires</t>
  </si>
  <si>
    <t>63B</t>
  </si>
  <si>
    <t>Autres impôts et taxes</t>
  </si>
  <si>
    <t>Impôts et taxes</t>
  </si>
  <si>
    <t>Salaires et traitements</t>
  </si>
  <si>
    <t>Charges sociales</t>
  </si>
  <si>
    <t>Taux de cotisations sociales retenu : 20% (par prudence, supérieur à la réalité)</t>
  </si>
  <si>
    <t>Médecine du travail</t>
  </si>
  <si>
    <t>Tickets restaurant</t>
  </si>
  <si>
    <t>Autres charges de personnel</t>
  </si>
  <si>
    <t>Charges de personnel</t>
  </si>
  <si>
    <t>Charges diverses de gestion courante</t>
  </si>
  <si>
    <t>Autres charges de gestion courante</t>
  </si>
  <si>
    <t>Intérêts bancaires</t>
  </si>
  <si>
    <t>Charges financières</t>
  </si>
  <si>
    <t>Charges exceptionnelles</t>
  </si>
  <si>
    <t>Dotation aux amortissements</t>
  </si>
  <si>
    <t xml:space="preserve">Dotations aux amortissements et aux provisions </t>
    <phoneticPr fontId="1" type="noConversion"/>
  </si>
  <si>
    <t>TOTAL CHARGES</t>
    <phoneticPr fontId="1" type="noConversion"/>
  </si>
  <si>
    <t>Le total des charges est identique au document de l'expert-comptable</t>
  </si>
  <si>
    <t xml:space="preserve">BUDGET PRÉVISIONNEL - DÉTAIL DES PRODUITS </t>
  </si>
  <si>
    <t>PRODUITS</t>
  </si>
  <si>
    <t>PSU</t>
  </si>
  <si>
    <t>Bonus national territoire</t>
  </si>
  <si>
    <t>Bonus national mixité sociale</t>
  </si>
  <si>
    <t>Bonus national inclusion handicap</t>
  </si>
  <si>
    <t>Participations familiales déductibles de la PSU</t>
  </si>
  <si>
    <t>Participations familiales non déductibles de la PSU</t>
  </si>
  <si>
    <t>Il s'agit des frais de dossiers dans la limite de 50€ par an et par famille</t>
  </si>
  <si>
    <t>Produits des activités annexes</t>
  </si>
  <si>
    <t>Recettes manifestations, autres… (à préciser)</t>
  </si>
  <si>
    <t>Produits des activités</t>
  </si>
  <si>
    <t>Subventions de l'État</t>
  </si>
  <si>
    <t>Subventions de la Région</t>
  </si>
  <si>
    <t>Subventions du département</t>
  </si>
  <si>
    <t>Subventions de la Commune</t>
  </si>
  <si>
    <t>Subventions de l' Intercommunalité</t>
  </si>
  <si>
    <t>Subventions d'autres organismes nationaux</t>
  </si>
  <si>
    <t>CSSM-Bonus territoire</t>
  </si>
  <si>
    <t>CSSM-Bonus mixité sociale</t>
  </si>
  <si>
    <t>CSSM-Bonus inclusion handicap</t>
  </si>
  <si>
    <t>Subventions d'entreprises</t>
  </si>
  <si>
    <t>Subventions d'une autre entité publique</t>
  </si>
  <si>
    <t>Subventions</t>
  </si>
  <si>
    <t>Adhésions</t>
  </si>
  <si>
    <t>Produits divers de gestion courante</t>
  </si>
  <si>
    <t>Autres produits de gestion courante</t>
  </si>
  <si>
    <t>Produits des placements financiers</t>
  </si>
  <si>
    <t>Produits financiers</t>
  </si>
  <si>
    <t>Quote-part des subventions d'investissement</t>
  </si>
  <si>
    <t>Produits exceptionnels</t>
  </si>
  <si>
    <t>Reprise sur provisions</t>
  </si>
  <si>
    <t>Transfert de charges</t>
  </si>
  <si>
    <t>TOTAL PRODUITS</t>
  </si>
  <si>
    <t>Résultat</t>
  </si>
  <si>
    <t>Le résultat est identique au document de l'expert-comptable</t>
  </si>
  <si>
    <t xml:space="preserve">Participation familiale prévisionnelle </t>
  </si>
  <si>
    <t>Nombre de places agréées (1)</t>
  </si>
  <si>
    <t>8ème étape : Informations complémentaires nécessaires à l'estimation des bonus</t>
  </si>
  <si>
    <t>Si le résultat prévisionel est déficitaire de plus de 1%, vous devez revoir soit vos prévisions d'activité, soit vos prévisions de salaires, soit vos prévisions de charges, soit vos prévisions de produits</t>
  </si>
  <si>
    <t xml:space="preserve">Nombre de jours d'ouverture </t>
  </si>
  <si>
    <t xml:space="preserve">Taux d'occupation réel </t>
  </si>
  <si>
    <t>CALCUL PSU</t>
  </si>
  <si>
    <t>Si "0", critère inactif</t>
  </si>
  <si>
    <t>Si "0%", critère inactif</t>
  </si>
  <si>
    <t>&lt;=0,81€</t>
  </si>
  <si>
    <t>&lt;=1,07€</t>
  </si>
  <si>
    <t>&lt;=1,35€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</si>
</sst>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\ _€_-;\-* #,##0.00\ _€_-;_-* &quot;-&quot;??\ _€_-;_-@_-"/>
    <numFmt numFmtId="164" formatCode="_ * #,##0.00_)\ _€_ ;_ * \(#,##0.00\)\ _€_ ;_ * &quot;-&quot;??_)\ _€_ ;_ @_ "/>
    <numFmt numFmtId="165" formatCode="dd/mm/yy;@"/>
    <numFmt numFmtId="166" formatCode="#,##0.00\ &quot;€&quot;"/>
    <numFmt numFmtId="167" formatCode="#,##0\ &quot;€&quot;"/>
    <numFmt numFmtId="168" formatCode="0.0%"/>
    <numFmt numFmtId="169" formatCode="_-* #,##0.00\ _F_-;\-* #,##0.00\ _F_-;_-* \-??\ _F_-;_-@_-"/>
    <numFmt numFmtId="170" formatCode="#,##0&quot; €&quot;;[Red]\-#,##0&quot; €&quot;"/>
    <numFmt numFmtId="171" formatCode="#,##0.0000\ &quot;€&quot;"/>
    <numFmt numFmtId="172" formatCode="#,##0.00_);\(#,##0.00\)"/>
  </numFmts>
  <fonts count="60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9"/>
      <name val="Arial"/>
      <family val="2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b/>
      <sz val="9"/>
      <name val="Times New Roman"/>
      <family val="1"/>
    </font>
    <font>
      <sz val="8"/>
      <color rgb="FF0000FF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rgb="FF6600CC"/>
      <name val="Arial"/>
      <family val="2"/>
    </font>
    <font>
      <b/>
      <sz val="14"/>
      <color rgb="FF0070C0"/>
      <name val="Arial"/>
      <family val="2"/>
    </font>
    <font>
      <b/>
      <sz val="13"/>
      <color rgb="FF6600CC"/>
      <name val="Arial"/>
      <family val="2"/>
    </font>
    <font>
      <b/>
      <sz val="11"/>
      <color rgb="FF6600CC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  <font>
      <b/>
      <sz val="11"/>
      <color rgb="FF0070C0"/>
      <name val="Arial"/>
      <family val="2"/>
    </font>
    <font>
      <b/>
      <sz val="11"/>
      <name val="Arial"/>
      <family val="2"/>
    </font>
    <font>
      <sz val="11"/>
      <color rgb="FF6600CC"/>
      <name val="Arial"/>
      <family val="2"/>
    </font>
    <font>
      <b/>
      <sz val="12"/>
      <color rgb="FF6600CC"/>
      <name val="Arial"/>
      <family val="2"/>
    </font>
    <font>
      <b/>
      <sz val="12"/>
      <color rgb="FF0070C0"/>
      <name val="Arial"/>
      <family val="2"/>
    </font>
    <font>
      <b/>
      <sz val="13"/>
      <color rgb="FF0070C0"/>
      <name val="Arial"/>
      <family val="2"/>
    </font>
    <font>
      <sz val="11"/>
      <color rgb="FF0070C0"/>
      <name val="Arial"/>
      <family val="2"/>
    </font>
    <font>
      <sz val="10"/>
      <color theme="1"/>
      <name val="Calibri (Corps)_x0000_"/>
    </font>
    <font>
      <b/>
      <sz val="14"/>
      <name val="Arial Black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1"/>
      <name val="Wingdings"/>
      <charset val="2"/>
    </font>
    <font>
      <sz val="11"/>
      <name val="Calibri"/>
      <family val="2"/>
    </font>
    <font>
      <b/>
      <u/>
      <sz val="14"/>
      <name val="Arial Black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b/>
      <sz val="11"/>
      <color theme="3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6"/>
      <color theme="1"/>
      <name val="Calibri"/>
      <family val="2"/>
      <scheme val="minor"/>
    </font>
    <font>
      <b/>
      <sz val="12"/>
      <name val="Arial Narrow"/>
      <family val="2"/>
    </font>
    <font>
      <b/>
      <sz val="14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name val="Calibri"/>
      <family val="2"/>
    </font>
    <font>
      <sz val="14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0"/>
      <color theme="1"/>
      <name val="Arial Narrow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theme="3"/>
      <name val="Arial"/>
      <family val="2"/>
    </font>
    <font>
      <b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500">
    <xf numFmtId="0" fontId="0" fillId="0" borderId="0" xfId="0"/>
    <xf numFmtId="4" fontId="2" fillId="0" borderId="0" xfId="0" applyNumberFormat="1" applyFont="1" applyAlignment="1" applyProtection="1">
      <alignment vertical="center" wrapText="1"/>
    </xf>
    <xf numFmtId="0" fontId="1" fillId="0" borderId="0" xfId="0" applyFont="1" applyProtection="1"/>
    <xf numFmtId="0" fontId="2" fillId="2" borderId="0" xfId="0" applyFont="1" applyFill="1" applyAlignment="1" applyProtection="1">
      <alignment horizontal="left"/>
    </xf>
    <xf numFmtId="0" fontId="0" fillId="0" borderId="0" xfId="0" applyProtection="1"/>
    <xf numFmtId="10" fontId="8" fillId="0" borderId="0" xfId="0" applyNumberFormat="1" applyFont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/>
    </xf>
    <xf numFmtId="2" fontId="6" fillId="4" borderId="0" xfId="0" applyNumberFormat="1" applyFont="1" applyFill="1" applyAlignment="1" applyProtection="1">
      <alignment vertical="center"/>
    </xf>
    <xf numFmtId="2" fontId="0" fillId="0" borderId="0" xfId="0" applyNumberFormat="1" applyAlignment="1" applyProtection="1">
      <alignment vertical="center"/>
    </xf>
    <xf numFmtId="0" fontId="0" fillId="3" borderId="0" xfId="0" applyFill="1" applyAlignment="1" applyProtection="1">
      <alignment vertical="center"/>
    </xf>
    <xf numFmtId="0" fontId="6" fillId="3" borderId="0" xfId="0" applyFont="1" applyFill="1" applyAlignment="1" applyProtection="1">
      <alignment vertical="center"/>
    </xf>
    <xf numFmtId="10" fontId="6" fillId="3" borderId="0" xfId="0" applyNumberFormat="1" applyFont="1" applyFill="1" applyAlignment="1" applyProtection="1">
      <alignment vertical="center"/>
    </xf>
    <xf numFmtId="3" fontId="6" fillId="3" borderId="2" xfId="0" applyNumberFormat="1" applyFont="1" applyFill="1" applyBorder="1" applyProtection="1"/>
    <xf numFmtId="3" fontId="6" fillId="3" borderId="2" xfId="0" applyNumberFormat="1" applyFont="1" applyFill="1" applyBorder="1" applyAlignment="1" applyProtection="1"/>
    <xf numFmtId="10" fontId="6" fillId="3" borderId="1" xfId="0" applyNumberFormat="1" applyFont="1" applyFill="1" applyBorder="1" applyAlignment="1" applyProtection="1">
      <alignment vertical="center"/>
    </xf>
    <xf numFmtId="166" fontId="6" fillId="5" borderId="2" xfId="0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2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1" fontId="4" fillId="3" borderId="0" xfId="0" applyNumberFormat="1" applyFont="1" applyFill="1" applyAlignment="1" applyProtection="1">
      <alignment horizontal="left" vertical="center"/>
    </xf>
    <xf numFmtId="1" fontId="4" fillId="0" borderId="0" xfId="0" applyNumberFormat="1" applyFont="1" applyFill="1" applyAlignment="1" applyProtection="1">
      <alignment horizontal="left" vertical="center"/>
    </xf>
    <xf numFmtId="0" fontId="4" fillId="3" borderId="0" xfId="0" applyFont="1" applyFill="1" applyAlignment="1" applyProtection="1">
      <alignment horizontal="center" vertical="center"/>
    </xf>
    <xf numFmtId="4" fontId="4" fillId="3" borderId="1" xfId="0" applyNumberFormat="1" applyFont="1" applyFill="1" applyBorder="1" applyAlignment="1" applyProtection="1">
      <alignment horizontal="center" vertical="center"/>
    </xf>
    <xf numFmtId="3" fontId="0" fillId="3" borderId="0" xfId="0" applyNumberFormat="1" applyFill="1" applyAlignment="1" applyProtection="1">
      <alignment vertical="center"/>
    </xf>
    <xf numFmtId="166" fontId="0" fillId="3" borderId="0" xfId="0" applyNumberForma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10" fontId="12" fillId="3" borderId="0" xfId="0" applyNumberFormat="1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3" fillId="0" borderId="0" xfId="0" applyFont="1" applyProtection="1"/>
    <xf numFmtId="166" fontId="13" fillId="3" borderId="0" xfId="0" applyNumberFormat="1" applyFont="1" applyFill="1" applyProtection="1"/>
    <xf numFmtId="166" fontId="0" fillId="3" borderId="0" xfId="0" applyNumberFormat="1" applyFont="1" applyFill="1" applyAlignment="1" applyProtection="1">
      <alignment vertical="center"/>
    </xf>
    <xf numFmtId="2" fontId="0" fillId="3" borderId="0" xfId="0" applyNumberFormat="1" applyFill="1" applyAlignment="1" applyProtection="1">
      <alignment vertical="center"/>
    </xf>
    <xf numFmtId="0" fontId="11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16" fillId="3" borderId="0" xfId="0" applyFont="1" applyFill="1" applyAlignment="1">
      <alignment horizontal="right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right"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17" fillId="3" borderId="4" xfId="0" applyFont="1" applyFill="1" applyBorder="1" applyAlignment="1">
      <alignment horizontal="right" vertical="center"/>
    </xf>
    <xf numFmtId="0" fontId="18" fillId="3" borderId="0" xfId="0" applyFont="1" applyFill="1" applyAlignment="1">
      <alignment vertical="center"/>
    </xf>
    <xf numFmtId="0" fontId="14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11" fillId="3" borderId="5" xfId="0" applyFont="1" applyFill="1" applyBorder="1" applyAlignment="1">
      <alignment vertical="center"/>
    </xf>
    <xf numFmtId="0" fontId="11" fillId="3" borderId="6" xfId="0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19" fillId="3" borderId="9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11" fillId="3" borderId="10" xfId="0" applyFont="1" applyFill="1" applyBorder="1" applyAlignment="1">
      <alignment vertical="center"/>
    </xf>
    <xf numFmtId="0" fontId="19" fillId="3" borderId="12" xfId="0" applyFont="1" applyFill="1" applyBorder="1" applyAlignment="1">
      <alignment vertical="center"/>
    </xf>
    <xf numFmtId="0" fontId="19" fillId="3" borderId="13" xfId="0" applyFont="1" applyFill="1" applyBorder="1" applyAlignment="1">
      <alignment vertical="center"/>
    </xf>
    <xf numFmtId="0" fontId="11" fillId="3" borderId="14" xfId="0" applyFont="1" applyFill="1" applyBorder="1" applyAlignment="1">
      <alignment vertical="center"/>
    </xf>
    <xf numFmtId="0" fontId="11" fillId="3" borderId="16" xfId="0" applyFont="1" applyFill="1" applyBorder="1" applyAlignment="1">
      <alignment vertical="center"/>
    </xf>
    <xf numFmtId="0" fontId="11" fillId="3" borderId="12" xfId="0" applyFont="1" applyFill="1" applyBorder="1" applyAlignment="1">
      <alignment vertical="center"/>
    </xf>
    <xf numFmtId="0" fontId="11" fillId="3" borderId="13" xfId="0" applyFont="1" applyFill="1" applyBorder="1" applyAlignment="1">
      <alignment vertical="center"/>
    </xf>
    <xf numFmtId="0" fontId="11" fillId="3" borderId="18" xfId="0" applyFont="1" applyFill="1" applyBorder="1" applyAlignment="1">
      <alignment vertical="center"/>
    </xf>
    <xf numFmtId="0" fontId="21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1" fillId="3" borderId="6" xfId="0" quotePrefix="1" applyFont="1" applyFill="1" applyBorder="1" applyAlignment="1">
      <alignment horizontal="center" vertical="center"/>
    </xf>
    <xf numFmtId="166" fontId="23" fillId="3" borderId="6" xfId="0" quotePrefix="1" applyNumberFormat="1" applyFont="1" applyFill="1" applyBorder="1" applyAlignment="1">
      <alignment horizontal="center" vertical="center"/>
    </xf>
    <xf numFmtId="167" fontId="11" fillId="3" borderId="0" xfId="0" applyNumberFormat="1" applyFont="1" applyFill="1" applyBorder="1" applyAlignment="1">
      <alignment horizontal="center" vertical="center"/>
    </xf>
    <xf numFmtId="167" fontId="23" fillId="3" borderId="0" xfId="0" applyNumberFormat="1" applyFont="1" applyFill="1" applyBorder="1" applyAlignment="1">
      <alignment horizontal="center" vertical="center"/>
    </xf>
    <xf numFmtId="166" fontId="11" fillId="3" borderId="7" xfId="0" applyNumberFormat="1" applyFont="1" applyFill="1" applyBorder="1" applyAlignment="1">
      <alignment vertical="center"/>
    </xf>
    <xf numFmtId="0" fontId="11" fillId="3" borderId="20" xfId="0" applyFont="1" applyFill="1" applyBorder="1" applyAlignment="1">
      <alignment vertical="center"/>
    </xf>
    <xf numFmtId="0" fontId="11" fillId="3" borderId="21" xfId="0" applyFont="1" applyFill="1" applyBorder="1" applyAlignment="1">
      <alignment vertical="center"/>
    </xf>
    <xf numFmtId="3" fontId="11" fillId="3" borderId="22" xfId="0" applyNumberFormat="1" applyFont="1" applyFill="1" applyBorder="1" applyAlignment="1">
      <alignment vertical="center"/>
    </xf>
    <xf numFmtId="0" fontId="24" fillId="3" borderId="12" xfId="0" applyFont="1" applyFill="1" applyBorder="1" applyAlignment="1">
      <alignment vertical="center"/>
    </xf>
    <xf numFmtId="0" fontId="25" fillId="3" borderId="13" xfId="0" applyFont="1" applyFill="1" applyBorder="1" applyAlignment="1">
      <alignment vertical="center"/>
    </xf>
    <xf numFmtId="0" fontId="24" fillId="3" borderId="13" xfId="0" applyFont="1" applyFill="1" applyBorder="1" applyAlignment="1">
      <alignment horizontal="left" vertical="center"/>
    </xf>
    <xf numFmtId="0" fontId="11" fillId="3" borderId="19" xfId="0" applyFont="1" applyFill="1" applyBorder="1" applyAlignment="1">
      <alignment vertical="center"/>
    </xf>
    <xf numFmtId="0" fontId="24" fillId="3" borderId="13" xfId="0" applyFont="1" applyFill="1" applyBorder="1" applyAlignment="1">
      <alignment vertical="center"/>
    </xf>
    <xf numFmtId="166" fontId="24" fillId="3" borderId="14" xfId="0" applyNumberFormat="1" applyFont="1" applyFill="1" applyBorder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11" fillId="3" borderId="16" xfId="0" applyFont="1" applyFill="1" applyBorder="1" applyAlignment="1">
      <alignment horizontal="right" vertical="center"/>
    </xf>
    <xf numFmtId="0" fontId="26" fillId="3" borderId="16" xfId="0" applyFont="1" applyFill="1" applyBorder="1" applyAlignment="1">
      <alignment horizontal="right" vertical="center"/>
    </xf>
    <xf numFmtId="0" fontId="21" fillId="3" borderId="3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left" vertical="center"/>
    </xf>
    <xf numFmtId="0" fontId="27" fillId="3" borderId="17" xfId="0" applyFont="1" applyFill="1" applyBorder="1" applyAlignment="1">
      <alignment horizontal="center" vertical="center"/>
    </xf>
    <xf numFmtId="3" fontId="27" fillId="3" borderId="18" xfId="0" applyNumberFormat="1" applyFont="1" applyFill="1" applyBorder="1" applyAlignment="1">
      <alignment horizontal="center" vertical="center"/>
    </xf>
    <xf numFmtId="3" fontId="11" fillId="3" borderId="13" xfId="0" applyNumberFormat="1" applyFont="1" applyFill="1" applyBorder="1" applyAlignment="1">
      <alignment horizontal="center" vertical="center"/>
    </xf>
    <xf numFmtId="3" fontId="11" fillId="3" borderId="13" xfId="0" applyNumberFormat="1" applyFont="1" applyFill="1" applyBorder="1" applyAlignment="1">
      <alignment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vertical="center"/>
    </xf>
    <xf numFmtId="167" fontId="21" fillId="3" borderId="1" xfId="0" applyNumberFormat="1" applyFont="1" applyFill="1" applyBorder="1" applyAlignment="1">
      <alignment vertical="center"/>
    </xf>
    <xf numFmtId="9" fontId="21" fillId="3" borderId="1" xfId="0" applyNumberFormat="1" applyFont="1" applyFill="1" applyBorder="1" applyAlignment="1">
      <alignment horizontal="center" vertical="center"/>
    </xf>
    <xf numFmtId="167" fontId="11" fillId="3" borderId="1" xfId="0" applyNumberFormat="1" applyFont="1" applyFill="1" applyBorder="1" applyAlignment="1">
      <alignment vertical="center"/>
    </xf>
    <xf numFmtId="3" fontId="27" fillId="3" borderId="17" xfId="0" applyNumberFormat="1" applyFont="1" applyFill="1" applyBorder="1" applyAlignment="1">
      <alignment horizontal="center" vertical="center"/>
    </xf>
    <xf numFmtId="3" fontId="11" fillId="3" borderId="12" xfId="0" applyNumberFormat="1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vertical="center"/>
    </xf>
    <xf numFmtId="166" fontId="27" fillId="3" borderId="1" xfId="0" applyNumberFormat="1" applyFont="1" applyFill="1" applyBorder="1" applyAlignment="1">
      <alignment horizontal="center" vertical="center"/>
    </xf>
    <xf numFmtId="166" fontId="21" fillId="3" borderId="1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vertical="center"/>
    </xf>
    <xf numFmtId="0" fontId="25" fillId="3" borderId="13" xfId="0" applyFont="1" applyFill="1" applyBorder="1" applyAlignment="1">
      <alignment horizontal="left" vertical="center"/>
    </xf>
    <xf numFmtId="166" fontId="25" fillId="3" borderId="14" xfId="0" applyNumberFormat="1" applyFont="1" applyFill="1" applyBorder="1" applyAlignment="1">
      <alignment vertical="center"/>
    </xf>
    <xf numFmtId="4" fontId="0" fillId="0" borderId="0" xfId="0" applyNumberFormat="1" applyProtection="1"/>
    <xf numFmtId="0" fontId="6" fillId="0" borderId="0" xfId="0" applyFont="1" applyAlignment="1" applyProtection="1">
      <alignment horizontal="center"/>
    </xf>
    <xf numFmtId="0" fontId="6" fillId="5" borderId="4" xfId="0" applyFont="1" applyFill="1" applyBorder="1" applyAlignment="1" applyProtection="1">
      <alignment vertical="center" wrapText="1"/>
    </xf>
    <xf numFmtId="0" fontId="6" fillId="5" borderId="4" xfId="0" applyFont="1" applyFill="1" applyBorder="1" applyAlignment="1" applyProtection="1">
      <alignment wrapText="1"/>
    </xf>
    <xf numFmtId="9" fontId="20" fillId="0" borderId="24" xfId="3" applyFont="1" applyFill="1" applyBorder="1" applyAlignment="1" applyProtection="1">
      <alignment horizontal="center" vertical="center"/>
    </xf>
    <xf numFmtId="169" fontId="20" fillId="0" borderId="24" xfId="1" applyNumberFormat="1" applyFont="1" applyFill="1" applyBorder="1" applyAlignment="1" applyProtection="1">
      <alignment horizontal="center" vertical="center"/>
    </xf>
    <xf numFmtId="3" fontId="11" fillId="3" borderId="1" xfId="0" applyNumberFormat="1" applyFont="1" applyFill="1" applyBorder="1" applyAlignment="1">
      <alignment vertical="center"/>
    </xf>
    <xf numFmtId="3" fontId="21" fillId="3" borderId="1" xfId="0" applyNumberFormat="1" applyFont="1" applyFill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0" fillId="0" borderId="0" xfId="0" applyFont="1" applyAlignment="1" applyProtection="1"/>
    <xf numFmtId="3" fontId="11" fillId="3" borderId="30" xfId="0" applyNumberFormat="1" applyFont="1" applyFill="1" applyBorder="1" applyAlignment="1">
      <alignment vertical="center"/>
    </xf>
    <xf numFmtId="0" fontId="22" fillId="3" borderId="5" xfId="0" applyFont="1" applyFill="1" applyBorder="1" applyAlignment="1">
      <alignment vertical="center"/>
    </xf>
    <xf numFmtId="0" fontId="22" fillId="3" borderId="6" xfId="0" applyFont="1" applyFill="1" applyBorder="1" applyAlignment="1">
      <alignment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 applyProtection="1">
      <alignment horizontal="left" vertical="center" wrapText="1" indent="1"/>
    </xf>
    <xf numFmtId="0" fontId="2" fillId="0" borderId="0" xfId="0" applyFont="1" applyAlignment="1" applyProtection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167" fontId="11" fillId="3" borderId="6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4" fontId="11" fillId="3" borderId="22" xfId="0" applyNumberFormat="1" applyFont="1" applyFill="1" applyBorder="1" applyAlignment="1">
      <alignment vertical="center"/>
    </xf>
    <xf numFmtId="0" fontId="10" fillId="3" borderId="0" xfId="0" applyFont="1" applyFill="1" applyAlignment="1">
      <alignment vertical="center"/>
    </xf>
    <xf numFmtId="0" fontId="17" fillId="3" borderId="16" xfId="0" applyFont="1" applyFill="1" applyBorder="1" applyAlignment="1">
      <alignment horizontal="right" vertical="center"/>
    </xf>
    <xf numFmtId="4" fontId="11" fillId="3" borderId="7" xfId="0" applyNumberFormat="1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4" fontId="11" fillId="3" borderId="30" xfId="0" applyNumberFormat="1" applyFont="1" applyFill="1" applyBorder="1" applyAlignment="1">
      <alignment vertical="center"/>
    </xf>
    <xf numFmtId="0" fontId="22" fillId="3" borderId="3" xfId="0" applyFont="1" applyFill="1" applyBorder="1" applyAlignment="1">
      <alignment vertical="center"/>
    </xf>
    <xf numFmtId="0" fontId="22" fillId="3" borderId="4" xfId="0" applyFont="1" applyFill="1" applyBorder="1" applyAlignment="1">
      <alignment vertical="center"/>
    </xf>
    <xf numFmtId="0" fontId="22" fillId="3" borderId="4" xfId="0" applyFont="1" applyFill="1" applyBorder="1" applyAlignment="1">
      <alignment horizontal="left" vertical="center"/>
    </xf>
    <xf numFmtId="4" fontId="22" fillId="3" borderId="16" xfId="0" applyNumberFormat="1" applyFont="1" applyFill="1" applyBorder="1" applyAlignment="1">
      <alignment vertical="center"/>
    </xf>
    <xf numFmtId="0" fontId="22" fillId="3" borderId="31" xfId="0" applyFont="1" applyFill="1" applyBorder="1" applyAlignment="1">
      <alignment vertical="center"/>
    </xf>
    <xf numFmtId="1" fontId="18" fillId="3" borderId="1" xfId="0" applyNumberFormat="1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0" fontId="29" fillId="0" borderId="0" xfId="2" applyFont="1" applyAlignment="1" applyProtection="1">
      <alignment horizontal="right"/>
    </xf>
    <xf numFmtId="0" fontId="6" fillId="0" borderId="0" xfId="0" applyFont="1" applyProtection="1"/>
    <xf numFmtId="0" fontId="12" fillId="7" borderId="0" xfId="0" applyFont="1" applyFill="1" applyProtection="1"/>
    <xf numFmtId="0" fontId="12" fillId="0" borderId="0" xfId="0" applyFont="1" applyProtection="1"/>
    <xf numFmtId="0" fontId="29" fillId="0" borderId="0" xfId="2" applyFont="1" applyProtection="1"/>
    <xf numFmtId="0" fontId="33" fillId="0" borderId="0" xfId="0" applyFont="1" applyProtection="1"/>
    <xf numFmtId="0" fontId="22" fillId="0" borderId="24" xfId="2" applyFont="1" applyFill="1" applyBorder="1" applyAlignment="1" applyProtection="1">
      <alignment horizontal="center" vertical="center" wrapText="1"/>
    </xf>
    <xf numFmtId="2" fontId="22" fillId="0" borderId="24" xfId="2" applyNumberFormat="1" applyFont="1" applyFill="1" applyBorder="1" applyAlignment="1" applyProtection="1">
      <alignment horizontal="center" vertical="center" wrapText="1"/>
    </xf>
    <xf numFmtId="2" fontId="22" fillId="0" borderId="25" xfId="2" applyNumberFormat="1" applyFont="1" applyFill="1" applyBorder="1" applyAlignment="1" applyProtection="1">
      <alignment horizontal="center" vertical="center" wrapText="1"/>
    </xf>
    <xf numFmtId="0" fontId="31" fillId="0" borderId="0" xfId="0" applyFont="1" applyProtection="1"/>
    <xf numFmtId="0" fontId="32" fillId="0" borderId="26" xfId="2" applyFont="1" applyBorder="1" applyAlignment="1" applyProtection="1">
      <alignment horizontal="right" vertical="center"/>
    </xf>
    <xf numFmtId="0" fontId="34" fillId="0" borderId="0" xfId="2" applyFont="1" applyBorder="1" applyAlignment="1" applyProtection="1">
      <alignment horizontal="left" vertical="center"/>
    </xf>
    <xf numFmtId="0" fontId="34" fillId="0" borderId="0" xfId="2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2" fillId="0" borderId="24" xfId="0" applyFont="1" applyFill="1" applyBorder="1" applyAlignment="1" applyProtection="1">
      <alignment horizontal="center" vertical="center" wrapText="1"/>
    </xf>
    <xf numFmtId="0" fontId="20" fillId="0" borderId="0" xfId="0" applyFont="1" applyAlignment="1" applyProtection="1">
      <alignment vertical="center"/>
    </xf>
    <xf numFmtId="170" fontId="35" fillId="0" borderId="0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36" fillId="0" borderId="24" xfId="0" applyFont="1" applyFill="1" applyBorder="1" applyAlignment="1" applyProtection="1">
      <alignment horizontal="right" vertical="center"/>
    </xf>
    <xf numFmtId="0" fontId="10" fillId="0" borderId="0" xfId="0" applyFont="1" applyAlignment="1" applyProtection="1">
      <alignment vertical="center"/>
    </xf>
    <xf numFmtId="0" fontId="12" fillId="5" borderId="0" xfId="0" applyFont="1" applyFill="1" applyProtection="1"/>
    <xf numFmtId="0" fontId="14" fillId="0" borderId="24" xfId="0" applyFont="1" applyBorder="1" applyAlignment="1" applyProtection="1">
      <alignment vertical="center"/>
    </xf>
    <xf numFmtId="0" fontId="0" fillId="0" borderId="0" xfId="0" applyBorder="1" applyProtection="1"/>
    <xf numFmtId="0" fontId="14" fillId="0" borderId="24" xfId="0" applyFont="1" applyBorder="1" applyAlignment="1" applyProtection="1">
      <alignment vertical="center" wrapText="1"/>
    </xf>
    <xf numFmtId="0" fontId="2" fillId="8" borderId="0" xfId="0" applyFont="1" applyFill="1" applyAlignment="1" applyProtection="1">
      <alignment horizontal="left" vertical="center"/>
      <protection locked="0"/>
    </xf>
    <xf numFmtId="0" fontId="39" fillId="0" borderId="0" xfId="0" applyFont="1" applyAlignment="1" applyProtection="1">
      <alignment vertical="center"/>
    </xf>
    <xf numFmtId="0" fontId="40" fillId="0" borderId="0" xfId="0" applyFont="1" applyAlignment="1" applyProtection="1">
      <alignment horizontal="center" vertical="center" wrapText="1"/>
    </xf>
    <xf numFmtId="165" fontId="2" fillId="8" borderId="0" xfId="0" applyNumberFormat="1" applyFont="1" applyFill="1" applyAlignment="1" applyProtection="1">
      <alignment horizontal="right" vertical="center"/>
      <protection locked="0"/>
    </xf>
    <xf numFmtId="0" fontId="41" fillId="0" borderId="0" xfId="0" applyFont="1" applyAlignment="1" applyProtection="1">
      <alignment horizontal="right" vertical="center"/>
    </xf>
    <xf numFmtId="0" fontId="42" fillId="8" borderId="32" xfId="0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/>
    </xf>
    <xf numFmtId="0" fontId="31" fillId="0" borderId="0" xfId="0" applyFont="1" applyAlignment="1" applyProtection="1">
      <alignment horizontal="center" vertical="center" wrapText="1"/>
    </xf>
    <xf numFmtId="0" fontId="0" fillId="0" borderId="32" xfId="0" applyFont="1" applyBorder="1" applyAlignment="1" applyProtection="1">
      <alignment vertical="center"/>
    </xf>
    <xf numFmtId="3" fontId="0" fillId="8" borderId="32" xfId="0" applyNumberFormat="1" applyFont="1" applyFill="1" applyBorder="1" applyAlignment="1" applyProtection="1">
      <alignment vertical="center"/>
      <protection locked="0"/>
    </xf>
    <xf numFmtId="4" fontId="0" fillId="8" borderId="32" xfId="0" applyNumberFormat="1" applyFont="1" applyFill="1" applyBorder="1" applyAlignment="1" applyProtection="1">
      <alignment vertical="center"/>
      <protection locked="0"/>
    </xf>
    <xf numFmtId="3" fontId="0" fillId="3" borderId="32" xfId="0" applyNumberFormat="1" applyFont="1" applyFill="1" applyBorder="1" applyAlignment="1" applyProtection="1">
      <alignment vertical="center"/>
    </xf>
    <xf numFmtId="17" fontId="31" fillId="0" borderId="0" xfId="0" applyNumberFormat="1" applyFont="1" applyAlignment="1" applyProtection="1">
      <alignment horizontal="center" vertical="center" wrapText="1"/>
    </xf>
    <xf numFmtId="0" fontId="0" fillId="0" borderId="32" xfId="0" applyBorder="1" applyAlignment="1" applyProtection="1">
      <alignment vertical="center"/>
    </xf>
    <xf numFmtId="4" fontId="0" fillId="8" borderId="32" xfId="0" applyNumberFormat="1" applyFill="1" applyBorder="1" applyAlignment="1" applyProtection="1">
      <alignment vertical="center"/>
      <protection locked="0"/>
    </xf>
    <xf numFmtId="3" fontId="0" fillId="8" borderId="32" xfId="0" applyNumberFormat="1" applyFill="1" applyBorder="1" applyAlignment="1" applyProtection="1">
      <alignment vertical="center"/>
      <protection locked="0"/>
    </xf>
    <xf numFmtId="166" fontId="0" fillId="8" borderId="32" xfId="0" applyNumberFormat="1" applyFill="1" applyBorder="1" applyAlignment="1" applyProtection="1">
      <alignment vertical="center"/>
      <protection locked="0"/>
    </xf>
    <xf numFmtId="4" fontId="0" fillId="3" borderId="32" xfId="0" applyNumberFormat="1" applyFill="1" applyBorder="1" applyAlignment="1" applyProtection="1">
      <alignment vertical="center"/>
    </xf>
    <xf numFmtId="10" fontId="0" fillId="3" borderId="32" xfId="0" applyNumberFormat="1" applyFill="1" applyBorder="1" applyAlignment="1" applyProtection="1">
      <alignment vertical="center"/>
    </xf>
    <xf numFmtId="166" fontId="0" fillId="3" borderId="32" xfId="0" applyNumberFormat="1" applyFill="1" applyBorder="1" applyAlignment="1" applyProtection="1">
      <alignment vertical="center"/>
    </xf>
    <xf numFmtId="0" fontId="0" fillId="0" borderId="32" xfId="0" quotePrefix="1" applyBorder="1" applyAlignment="1" applyProtection="1">
      <alignment vertical="center"/>
    </xf>
    <xf numFmtId="0" fontId="0" fillId="0" borderId="32" xfId="0" applyBorder="1" applyAlignment="1" applyProtection="1">
      <alignment vertical="center" wrapText="1"/>
    </xf>
    <xf numFmtId="3" fontId="0" fillId="3" borderId="32" xfId="0" applyNumberFormat="1" applyFill="1" applyBorder="1" applyAlignment="1" applyProtection="1">
      <alignment vertical="center"/>
    </xf>
    <xf numFmtId="0" fontId="44" fillId="0" borderId="0" xfId="0" applyFont="1" applyAlignment="1" applyProtection="1">
      <alignment vertical="center"/>
    </xf>
    <xf numFmtId="3" fontId="43" fillId="8" borderId="32" xfId="0" applyNumberFormat="1" applyFont="1" applyFill="1" applyBorder="1" applyAlignment="1" applyProtection="1">
      <alignment vertical="center"/>
      <protection locked="0"/>
    </xf>
    <xf numFmtId="10" fontId="43" fillId="8" borderId="32" xfId="0" applyNumberFormat="1" applyFont="1" applyFill="1" applyBorder="1" applyAlignment="1" applyProtection="1">
      <alignment vertical="center"/>
      <protection locked="0"/>
    </xf>
    <xf numFmtId="166" fontId="43" fillId="8" borderId="32" xfId="0" applyNumberFormat="1" applyFont="1" applyFill="1" applyBorder="1" applyAlignment="1" applyProtection="1">
      <alignment vertical="center"/>
      <protection locked="0"/>
    </xf>
    <xf numFmtId="0" fontId="43" fillId="0" borderId="0" xfId="0" applyFont="1" applyAlignment="1" applyProtection="1">
      <alignment vertical="center"/>
    </xf>
    <xf numFmtId="0" fontId="45" fillId="0" borderId="0" xfId="0" applyFont="1" applyBorder="1" applyAlignment="1" applyProtection="1">
      <alignment vertical="center"/>
    </xf>
    <xf numFmtId="0" fontId="43" fillId="3" borderId="0" xfId="0" applyFont="1" applyFill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167" fontId="0" fillId="3" borderId="32" xfId="0" applyNumberFormat="1" applyFill="1" applyBorder="1" applyAlignment="1" applyProtection="1">
      <alignment vertical="center"/>
    </xf>
    <xf numFmtId="0" fontId="6" fillId="0" borderId="32" xfId="0" applyFont="1" applyBorder="1" applyAlignment="1" applyProtection="1">
      <alignment vertical="center"/>
    </xf>
    <xf numFmtId="10" fontId="6" fillId="3" borderId="32" xfId="0" applyNumberFormat="1" applyFont="1" applyFill="1" applyBorder="1" applyAlignment="1" applyProtection="1">
      <alignment vertical="center"/>
    </xf>
    <xf numFmtId="0" fontId="46" fillId="0" borderId="0" xfId="0" applyFont="1" applyFill="1" applyBorder="1" applyAlignment="1" applyProtection="1">
      <alignment vertical="center"/>
    </xf>
    <xf numFmtId="49" fontId="43" fillId="8" borderId="32" xfId="0" applyNumberFormat="1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/>
    </xf>
    <xf numFmtId="0" fontId="41" fillId="0" borderId="0" xfId="0" applyFont="1" applyAlignment="1" applyProtection="1">
      <alignment horizontal="left" vertical="center"/>
    </xf>
    <xf numFmtId="0" fontId="0" fillId="0" borderId="0" xfId="0" applyAlignment="1" applyProtection="1"/>
    <xf numFmtId="0" fontId="38" fillId="0" borderId="0" xfId="0" applyFont="1" applyAlignment="1" applyProtection="1">
      <alignment vertical="center"/>
    </xf>
    <xf numFmtId="0" fontId="42" fillId="3" borderId="0" xfId="0" applyFont="1" applyFill="1" applyAlignment="1" applyProtection="1">
      <alignment horizontal="left"/>
    </xf>
    <xf numFmtId="0" fontId="40" fillId="0" borderId="0" xfId="0" applyFont="1" applyAlignment="1" applyProtection="1">
      <alignment horizontal="center" wrapText="1"/>
    </xf>
    <xf numFmtId="0" fontId="39" fillId="0" borderId="0" xfId="0" applyFont="1" applyProtection="1"/>
    <xf numFmtId="165" fontId="2" fillId="3" borderId="0" xfId="0" applyNumberFormat="1" applyFont="1" applyFill="1" applyAlignment="1" applyProtection="1">
      <alignment horizontal="right" vertical="center"/>
    </xf>
    <xf numFmtId="0" fontId="40" fillId="0" borderId="0" xfId="0" applyFont="1" applyAlignment="1" applyProtection="1">
      <alignment horizontal="center"/>
    </xf>
    <xf numFmtId="0" fontId="2" fillId="0" borderId="0" xfId="0" applyFont="1" applyAlignment="1" applyProtection="1">
      <alignment vertical="center" wrapText="1"/>
    </xf>
    <xf numFmtId="0" fontId="40" fillId="0" borderId="0" xfId="0" applyFont="1" applyBorder="1" applyAlignment="1" applyProtection="1">
      <alignment vertical="center" wrapText="1"/>
    </xf>
    <xf numFmtId="0" fontId="39" fillId="0" borderId="0" xfId="0" applyFont="1" applyBorder="1" applyAlignment="1" applyProtection="1">
      <alignment horizontal="center" vertical="center"/>
    </xf>
    <xf numFmtId="0" fontId="50" fillId="0" borderId="0" xfId="0" applyFont="1" applyProtection="1"/>
    <xf numFmtId="0" fontId="51" fillId="0" borderId="0" xfId="0" applyFont="1" applyFill="1" applyBorder="1" applyAlignment="1" applyProtection="1"/>
    <xf numFmtId="2" fontId="52" fillId="0" borderId="0" xfId="0" applyNumberFormat="1" applyFont="1" applyFill="1" applyBorder="1" applyAlignment="1" applyProtection="1"/>
    <xf numFmtId="0" fontId="39" fillId="0" borderId="0" xfId="0" applyFont="1" applyFill="1" applyBorder="1" applyProtection="1"/>
    <xf numFmtId="0" fontId="40" fillId="0" borderId="39" xfId="0" applyFont="1" applyBorder="1" applyAlignment="1" applyProtection="1">
      <alignment vertical="center" wrapText="1"/>
    </xf>
    <xf numFmtId="0" fontId="39" fillId="0" borderId="19" xfId="0" applyFont="1" applyBorder="1" applyAlignment="1" applyProtection="1">
      <alignment vertical="center" wrapText="1"/>
    </xf>
    <xf numFmtId="0" fontId="39" fillId="0" borderId="19" xfId="0" applyFont="1" applyBorder="1" applyAlignment="1" applyProtection="1">
      <alignment horizontal="center" vertical="center" wrapText="1"/>
    </xf>
    <xf numFmtId="43" fontId="39" fillId="0" borderId="19" xfId="5" applyNumberFormat="1" applyFont="1" applyBorder="1" applyAlignment="1" applyProtection="1">
      <alignment horizontal="center" vertical="center" wrapText="1"/>
    </xf>
    <xf numFmtId="4" fontId="53" fillId="0" borderId="40" xfId="0" applyNumberFormat="1" applyFont="1" applyFill="1" applyBorder="1" applyAlignment="1" applyProtection="1">
      <alignment horizontal="right" vertical="center"/>
    </xf>
    <xf numFmtId="0" fontId="39" fillId="0" borderId="41" xfId="0" applyFont="1" applyBorder="1" applyAlignment="1" applyProtection="1">
      <alignment vertical="center" wrapText="1"/>
      <protection locked="0"/>
    </xf>
    <xf numFmtId="0" fontId="39" fillId="0" borderId="42" xfId="0" applyFont="1" applyBorder="1" applyAlignment="1" applyProtection="1">
      <alignment vertical="center" wrapText="1"/>
      <protection locked="0"/>
    </xf>
    <xf numFmtId="0" fontId="39" fillId="0" borderId="42" xfId="0" applyFont="1" applyBorder="1" applyAlignment="1" applyProtection="1">
      <alignment horizontal="center" vertical="center" wrapText="1"/>
      <protection locked="0"/>
    </xf>
    <xf numFmtId="43" fontId="39" fillId="0" borderId="42" xfId="5" applyNumberFormat="1" applyFont="1" applyBorder="1" applyAlignment="1" applyProtection="1">
      <alignment horizontal="center" vertical="center" wrapText="1"/>
      <protection locked="0"/>
    </xf>
    <xf numFmtId="4" fontId="53" fillId="3" borderId="43" xfId="0" applyNumberFormat="1" applyFont="1" applyFill="1" applyBorder="1" applyAlignment="1" applyProtection="1">
      <alignment horizontal="right" vertical="center"/>
    </xf>
    <xf numFmtId="0" fontId="39" fillId="0" borderId="44" xfId="0" applyFont="1" applyBorder="1" applyAlignment="1" applyProtection="1">
      <alignment vertical="center" wrapText="1"/>
      <protection locked="0"/>
    </xf>
    <xf numFmtId="0" fontId="39" fillId="0" borderId="11" xfId="0" applyFont="1" applyBorder="1" applyAlignment="1" applyProtection="1">
      <alignment vertical="center" wrapText="1"/>
      <protection locked="0"/>
    </xf>
    <xf numFmtId="0" fontId="39" fillId="0" borderId="11" xfId="0" applyFont="1" applyBorder="1" applyAlignment="1" applyProtection="1">
      <alignment horizontal="center" vertical="center" wrapText="1"/>
      <protection locked="0"/>
    </xf>
    <xf numFmtId="43" fontId="39" fillId="0" borderId="11" xfId="5" applyNumberFormat="1" applyFont="1" applyBorder="1" applyAlignment="1" applyProtection="1">
      <alignment horizontal="center" vertical="center" wrapText="1"/>
      <protection locked="0"/>
    </xf>
    <xf numFmtId="172" fontId="39" fillId="0" borderId="11" xfId="5" applyNumberFormat="1" applyFont="1" applyBorder="1" applyAlignment="1" applyProtection="1">
      <alignment horizontal="center" vertical="center" wrapText="1"/>
      <protection locked="0"/>
    </xf>
    <xf numFmtId="0" fontId="39" fillId="0" borderId="45" xfId="0" applyFont="1" applyBorder="1" applyAlignment="1" applyProtection="1">
      <alignment vertical="center" wrapText="1"/>
      <protection locked="0"/>
    </xf>
    <xf numFmtId="0" fontId="39" fillId="0" borderId="15" xfId="0" applyFont="1" applyBorder="1" applyAlignment="1" applyProtection="1">
      <alignment vertical="center" wrapText="1"/>
      <protection locked="0"/>
    </xf>
    <xf numFmtId="0" fontId="39" fillId="0" borderId="15" xfId="0" applyFont="1" applyBorder="1" applyAlignment="1" applyProtection="1">
      <alignment horizontal="center" vertical="center" wrapText="1"/>
      <protection locked="0"/>
    </xf>
    <xf numFmtId="172" fontId="39" fillId="0" borderId="15" xfId="5" applyNumberFormat="1" applyFont="1" applyBorder="1" applyAlignment="1" applyProtection="1">
      <alignment horizontal="center" vertical="center" wrapText="1"/>
      <protection locked="0"/>
    </xf>
    <xf numFmtId="0" fontId="40" fillId="0" borderId="46" xfId="0" applyFont="1" applyBorder="1" applyAlignment="1" applyProtection="1">
      <alignment vertical="center" wrapText="1"/>
    </xf>
    <xf numFmtId="0" fontId="39" fillId="0" borderId="34" xfId="0" applyFont="1" applyBorder="1" applyAlignment="1" applyProtection="1">
      <alignment vertical="center" wrapText="1"/>
    </xf>
    <xf numFmtId="0" fontId="39" fillId="0" borderId="34" xfId="0" applyFont="1" applyBorder="1" applyAlignment="1" applyProtection="1">
      <alignment horizontal="center" vertical="center" wrapText="1"/>
    </xf>
    <xf numFmtId="43" fontId="39" fillId="0" borderId="34" xfId="5" applyNumberFormat="1" applyFont="1" applyBorder="1" applyAlignment="1" applyProtection="1">
      <alignment horizontal="center" vertical="center" wrapText="1"/>
    </xf>
    <xf numFmtId="4" fontId="53" fillId="0" borderId="47" xfId="0" applyNumberFormat="1" applyFont="1" applyFill="1" applyBorder="1" applyAlignment="1" applyProtection="1">
      <alignment horizontal="right" vertical="center"/>
    </xf>
    <xf numFmtId="4" fontId="50" fillId="0" borderId="0" xfId="0" applyNumberFormat="1" applyFont="1" applyProtection="1"/>
    <xf numFmtId="4" fontId="53" fillId="3" borderId="48" xfId="0" applyNumberFormat="1" applyFont="1" applyFill="1" applyBorder="1" applyAlignment="1" applyProtection="1">
      <alignment horizontal="right" vertical="center"/>
    </xf>
    <xf numFmtId="4" fontId="53" fillId="3" borderId="49" xfId="0" applyNumberFormat="1" applyFont="1" applyFill="1" applyBorder="1" applyAlignment="1" applyProtection="1">
      <alignment horizontal="right" vertical="center"/>
    </xf>
    <xf numFmtId="0" fontId="39" fillId="0" borderId="50" xfId="0" applyFont="1" applyBorder="1" applyAlignment="1" applyProtection="1">
      <alignment vertical="center" wrapText="1"/>
      <protection locked="0"/>
    </xf>
    <xf numFmtId="0" fontId="39" fillId="0" borderId="51" xfId="0" applyFont="1" applyBorder="1" applyAlignment="1" applyProtection="1">
      <alignment vertical="center" wrapText="1"/>
      <protection locked="0"/>
    </xf>
    <xf numFmtId="0" fontId="39" fillId="0" borderId="51" xfId="0" applyFont="1" applyFill="1" applyBorder="1" applyAlignment="1" applyProtection="1">
      <alignment horizontal="center" vertical="center" wrapText="1"/>
      <protection locked="0"/>
    </xf>
    <xf numFmtId="172" fontId="39" fillId="0" borderId="51" xfId="5" applyNumberFormat="1" applyFont="1" applyBorder="1" applyAlignment="1" applyProtection="1">
      <alignment horizontal="center" vertical="center" wrapText="1"/>
      <protection locked="0"/>
    </xf>
    <xf numFmtId="0" fontId="39" fillId="0" borderId="51" xfId="0" applyFont="1" applyBorder="1" applyAlignment="1" applyProtection="1">
      <alignment horizontal="center" vertical="center" wrapText="1"/>
      <protection locked="0"/>
    </xf>
    <xf numFmtId="4" fontId="53" fillId="3" borderId="52" xfId="0" applyNumberFormat="1" applyFont="1" applyFill="1" applyBorder="1" applyAlignment="1" applyProtection="1">
      <alignment horizontal="right" vertical="center"/>
    </xf>
    <xf numFmtId="4" fontId="40" fillId="3" borderId="56" xfId="0" applyNumberFormat="1" applyFont="1" applyFill="1" applyBorder="1" applyAlignment="1" applyProtection="1">
      <alignment horizontal="right" vertical="center"/>
    </xf>
    <xf numFmtId="0" fontId="49" fillId="0" borderId="0" xfId="0" applyFont="1" applyProtection="1"/>
    <xf numFmtId="0" fontId="39" fillId="0" borderId="0" xfId="0" applyFont="1" applyAlignment="1" applyProtection="1">
      <alignment wrapText="1"/>
    </xf>
    <xf numFmtId="0" fontId="50" fillId="0" borderId="0" xfId="0" applyFont="1" applyFill="1" applyBorder="1" applyAlignment="1" applyProtection="1">
      <alignment vertical="center" wrapText="1"/>
    </xf>
    <xf numFmtId="4" fontId="40" fillId="0" borderId="0" xfId="0" applyNumberFormat="1" applyFont="1" applyFill="1" applyBorder="1" applyAlignment="1" applyProtection="1">
      <alignment horizontal="right" vertical="center"/>
    </xf>
    <xf numFmtId="0" fontId="50" fillId="0" borderId="0" xfId="0" applyFont="1" applyFill="1" applyBorder="1" applyProtection="1"/>
    <xf numFmtId="0" fontId="39" fillId="0" borderId="0" xfId="0" applyFont="1" applyAlignment="1" applyProtection="1">
      <alignment horizontal="right" wrapText="1"/>
    </xf>
    <xf numFmtId="0" fontId="39" fillId="0" borderId="0" xfId="0" applyFont="1" applyAlignment="1" applyProtection="1"/>
    <xf numFmtId="4" fontId="53" fillId="10" borderId="0" xfId="0" applyNumberFormat="1" applyFont="1" applyFill="1" applyBorder="1" applyAlignment="1" applyProtection="1">
      <alignment horizontal="right" vertical="center"/>
    </xf>
    <xf numFmtId="0" fontId="39" fillId="0" borderId="56" xfId="0" applyFont="1" applyBorder="1" applyAlignment="1" applyProtection="1">
      <alignment vertical="center" wrapText="1"/>
    </xf>
    <xf numFmtId="0" fontId="39" fillId="0" borderId="57" xfId="0" applyFont="1" applyBorder="1" applyAlignment="1" applyProtection="1">
      <alignment vertical="center" wrapText="1"/>
    </xf>
    <xf numFmtId="0" fontId="39" fillId="0" borderId="57" xfId="0" applyFont="1" applyBorder="1" applyAlignment="1" applyProtection="1">
      <alignment horizontal="center" vertical="center" wrapText="1"/>
    </xf>
    <xf numFmtId="43" fontId="39" fillId="0" borderId="57" xfId="5" applyNumberFormat="1" applyFont="1" applyBorder="1" applyAlignment="1" applyProtection="1">
      <alignment horizontal="center" vertical="center" wrapText="1"/>
    </xf>
    <xf numFmtId="4" fontId="53" fillId="3" borderId="58" xfId="0" applyNumberFormat="1" applyFont="1" applyFill="1" applyBorder="1" applyAlignment="1" applyProtection="1">
      <alignment horizontal="right" vertical="center"/>
    </xf>
    <xf numFmtId="0" fontId="42" fillId="0" borderId="0" xfId="0" applyFont="1" applyAlignment="1" applyProtection="1">
      <alignment horizontal="right"/>
    </xf>
    <xf numFmtId="1" fontId="2" fillId="3" borderId="0" xfId="0" applyNumberFormat="1" applyFont="1" applyFill="1" applyAlignment="1" applyProtection="1">
      <alignment horizontal="left"/>
    </xf>
    <xf numFmtId="0" fontId="3" fillId="3" borderId="0" xfId="0" applyFont="1" applyFill="1" applyAlignment="1" applyProtection="1">
      <alignment horizontal="center" wrapText="1"/>
    </xf>
    <xf numFmtId="4" fontId="1" fillId="0" borderId="0" xfId="0" applyNumberFormat="1" applyFont="1" applyProtection="1"/>
    <xf numFmtId="3" fontId="3" fillId="0" borderId="0" xfId="0" applyNumberFormat="1" applyFont="1" applyAlignment="1" applyProtection="1">
      <alignment horizontal="center"/>
    </xf>
    <xf numFmtId="1" fontId="54" fillId="0" borderId="0" xfId="0" applyNumberFormat="1" applyFont="1" applyProtection="1"/>
    <xf numFmtId="0" fontId="3" fillId="0" borderId="0" xfId="0" applyFont="1" applyAlignment="1" applyProtection="1">
      <alignment horizontal="center" wrapText="1"/>
    </xf>
    <xf numFmtId="4" fontId="3" fillId="0" borderId="0" xfId="0" applyNumberFormat="1" applyFont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4" fontId="1" fillId="0" borderId="0" xfId="0" applyNumberFormat="1" applyFont="1" applyAlignment="1" applyProtection="1">
      <alignment horizontal="left"/>
    </xf>
    <xf numFmtId="1" fontId="5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4" fontId="4" fillId="0" borderId="0" xfId="0" applyNumberFormat="1" applyFont="1" applyBorder="1" applyAlignment="1" applyProtection="1">
      <alignment horizontal="center" vertical="center" wrapText="1"/>
    </xf>
    <xf numFmtId="3" fontId="4" fillId="11" borderId="42" xfId="0" applyNumberFormat="1" applyFont="1" applyFill="1" applyBorder="1" applyAlignment="1" applyProtection="1">
      <alignment horizontal="center" vertical="center" wrapText="1"/>
    </xf>
    <xf numFmtId="0" fontId="4" fillId="12" borderId="42" xfId="0" applyFont="1" applyFill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</xf>
    <xf numFmtId="4" fontId="4" fillId="6" borderId="42" xfId="0" applyNumberFormat="1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4" fillId="0" borderId="0" xfId="0" applyFont="1" applyAlignment="1" applyProtection="1">
      <alignment horizontal="center"/>
    </xf>
    <xf numFmtId="1" fontId="4" fillId="11" borderId="15" xfId="0" applyNumberFormat="1" applyFont="1" applyFill="1" applyBorder="1" applyAlignment="1" applyProtection="1">
      <alignment horizontal="center" vertical="center" wrapText="1"/>
    </xf>
    <xf numFmtId="0" fontId="4" fillId="12" borderId="15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</xf>
    <xf numFmtId="1" fontId="4" fillId="6" borderId="15" xfId="0" applyNumberFormat="1" applyFont="1" applyFill="1" applyBorder="1" applyAlignment="1" applyProtection="1">
      <alignment horizontal="center" vertical="center" wrapText="1"/>
    </xf>
    <xf numFmtId="1" fontId="55" fillId="0" borderId="0" xfId="0" applyNumberFormat="1" applyFont="1" applyFill="1" applyBorder="1" applyAlignment="1" applyProtection="1"/>
    <xf numFmtId="0" fontId="0" fillId="0" borderId="0" xfId="0" applyFill="1" applyBorder="1" applyAlignment="1" applyProtection="1"/>
    <xf numFmtId="4" fontId="0" fillId="0" borderId="0" xfId="0" applyNumberFormat="1" applyFill="1" applyBorder="1" applyAlignment="1" applyProtection="1"/>
    <xf numFmtId="4" fontId="5" fillId="0" borderId="0" xfId="0" applyNumberFormat="1" applyFont="1" applyFill="1" applyBorder="1" applyAlignment="1" applyProtection="1">
      <alignment horizontal="center" vertical="center" wrapText="1"/>
    </xf>
    <xf numFmtId="4" fontId="1" fillId="0" borderId="59" xfId="0" applyNumberFormat="1" applyFont="1" applyFill="1" applyBorder="1" applyAlignment="1" applyProtection="1">
      <alignment horizontal="left"/>
    </xf>
    <xf numFmtId="0" fontId="1" fillId="0" borderId="0" xfId="0" applyFont="1" applyFill="1" applyBorder="1" applyProtection="1"/>
    <xf numFmtId="1" fontId="56" fillId="0" borderId="32" xfId="0" applyNumberFormat="1" applyFont="1" applyBorder="1" applyAlignment="1" applyProtection="1">
      <alignment horizontal="center" vertical="center"/>
      <protection locked="0"/>
    </xf>
    <xf numFmtId="0" fontId="56" fillId="0" borderId="32" xfId="0" applyFont="1" applyBorder="1" applyAlignment="1" applyProtection="1">
      <alignment vertical="center" wrapText="1"/>
      <protection locked="0"/>
    </xf>
    <xf numFmtId="4" fontId="37" fillId="2" borderId="32" xfId="0" applyNumberFormat="1" applyFont="1" applyFill="1" applyBorder="1" applyAlignment="1" applyProtection="1">
      <alignment horizontal="right" vertical="center"/>
      <protection locked="0"/>
    </xf>
    <xf numFmtId="3" fontId="37" fillId="2" borderId="32" xfId="0" applyNumberFormat="1" applyFont="1" applyFill="1" applyBorder="1" applyAlignment="1" applyProtection="1">
      <alignment horizontal="right" vertical="center"/>
      <protection locked="0"/>
    </xf>
    <xf numFmtId="3" fontId="37" fillId="0" borderId="0" xfId="0" applyNumberFormat="1" applyFont="1" applyFill="1" applyBorder="1" applyAlignment="1" applyProtection="1">
      <alignment horizontal="right" vertical="center"/>
    </xf>
    <xf numFmtId="3" fontId="1" fillId="0" borderId="0" xfId="0" applyNumberFormat="1" applyFont="1" applyFill="1" applyBorder="1" applyAlignment="1" applyProtection="1">
      <alignment horizontal="right" vertical="center"/>
    </xf>
    <xf numFmtId="4" fontId="54" fillId="0" borderId="0" xfId="0" applyNumberFormat="1" applyFont="1" applyBorder="1" applyAlignment="1" applyProtection="1">
      <alignment horizontal="left" vertical="top" wrapText="1"/>
      <protection locked="0"/>
    </xf>
    <xf numFmtId="0" fontId="54" fillId="0" borderId="0" xfId="0" applyFont="1" applyProtection="1"/>
    <xf numFmtId="1" fontId="5" fillId="3" borderId="32" xfId="0" applyNumberFormat="1" applyFont="1" applyFill="1" applyBorder="1" applyAlignment="1" applyProtection="1">
      <alignment horizontal="center" vertical="center"/>
    </xf>
    <xf numFmtId="0" fontId="5" fillId="3" borderId="32" xfId="0" applyFont="1" applyFill="1" applyBorder="1" applyAlignment="1" applyProtection="1">
      <alignment vertical="center" wrapText="1"/>
    </xf>
    <xf numFmtId="4" fontId="4" fillId="3" borderId="32" xfId="0" applyNumberFormat="1" applyFont="1" applyFill="1" applyBorder="1" applyAlignment="1" applyProtection="1">
      <alignment horizontal="right" vertical="center"/>
    </xf>
    <xf numFmtId="3" fontId="4" fillId="0" borderId="0" xfId="0" applyNumberFormat="1" applyFont="1" applyFill="1" applyBorder="1" applyAlignment="1" applyProtection="1">
      <alignment horizontal="right" vertical="center"/>
    </xf>
    <xf numFmtId="4" fontId="54" fillId="0" borderId="0" xfId="0" applyNumberFormat="1" applyFont="1" applyBorder="1" applyAlignment="1" applyProtection="1">
      <alignment horizontal="left" vertical="top" wrapText="1"/>
    </xf>
    <xf numFmtId="0" fontId="5" fillId="0" borderId="0" xfId="0" applyFont="1" applyProtection="1"/>
    <xf numFmtId="4" fontId="1" fillId="0" borderId="0" xfId="0" applyNumberFormat="1" applyFont="1" applyFill="1" applyBorder="1" applyAlignment="1" applyProtection="1">
      <alignment horizontal="left"/>
    </xf>
    <xf numFmtId="0" fontId="56" fillId="0" borderId="32" xfId="0" applyFont="1" applyFill="1" applyBorder="1" applyAlignment="1" applyProtection="1">
      <alignment vertical="center" wrapText="1"/>
      <protection locked="0"/>
    </xf>
    <xf numFmtId="1" fontId="56" fillId="0" borderId="32" xfId="0" applyNumberFormat="1" applyFont="1" applyFill="1" applyBorder="1" applyAlignment="1" applyProtection="1">
      <alignment horizontal="center" vertical="center"/>
      <protection locked="0"/>
    </xf>
    <xf numFmtId="4" fontId="37" fillId="0" borderId="32" xfId="0" applyNumberFormat="1" applyFont="1" applyFill="1" applyBorder="1" applyAlignment="1" applyProtection="1">
      <alignment horizontal="right" vertical="center"/>
      <protection locked="0"/>
    </xf>
    <xf numFmtId="3" fontId="37" fillId="0" borderId="32" xfId="0" applyNumberFormat="1" applyFont="1" applyFill="1" applyBorder="1" applyAlignment="1" applyProtection="1">
      <alignment horizontal="right" vertical="center"/>
      <protection locked="0"/>
    </xf>
    <xf numFmtId="0" fontId="57" fillId="0" borderId="32" xfId="0" applyFont="1" applyBorder="1" applyAlignment="1" applyProtection="1">
      <alignment vertical="center" wrapText="1"/>
      <protection locked="0"/>
    </xf>
    <xf numFmtId="4" fontId="56" fillId="0" borderId="0" xfId="0" applyNumberFormat="1" applyFont="1" applyBorder="1" applyAlignment="1" applyProtection="1">
      <alignment horizontal="left" vertical="top" wrapText="1"/>
      <protection locked="0"/>
    </xf>
    <xf numFmtId="0" fontId="56" fillId="0" borderId="0" xfId="0" applyFont="1" applyProtection="1"/>
    <xf numFmtId="1" fontId="54" fillId="0" borderId="32" xfId="0" applyNumberFormat="1" applyFont="1" applyBorder="1" applyAlignment="1" applyProtection="1">
      <alignment horizontal="center" vertical="center"/>
      <protection locked="0"/>
    </xf>
    <xf numFmtId="0" fontId="54" fillId="0" borderId="32" xfId="0" applyFont="1" applyBorder="1" applyAlignment="1" applyProtection="1">
      <alignment vertical="center" wrapText="1"/>
      <protection locked="0"/>
    </xf>
    <xf numFmtId="4" fontId="1" fillId="2" borderId="32" xfId="0" applyNumberFormat="1" applyFont="1" applyFill="1" applyBorder="1" applyAlignment="1" applyProtection="1">
      <alignment horizontal="right" vertical="center"/>
      <protection locked="0"/>
    </xf>
    <xf numFmtId="1" fontId="54" fillId="3" borderId="32" xfId="0" applyNumberFormat="1" applyFont="1" applyFill="1" applyBorder="1" applyAlignment="1" applyProtection="1">
      <alignment horizontal="center" vertical="center"/>
    </xf>
    <xf numFmtId="0" fontId="54" fillId="3" borderId="32" xfId="0" applyFont="1" applyFill="1" applyBorder="1" applyAlignment="1" applyProtection="1">
      <alignment vertical="center" wrapText="1"/>
    </xf>
    <xf numFmtId="4" fontId="1" fillId="3" borderId="32" xfId="0" applyNumberFormat="1" applyFont="1" applyFill="1" applyBorder="1" applyAlignment="1" applyProtection="1">
      <alignment horizontal="right" vertical="center"/>
    </xf>
    <xf numFmtId="0" fontId="54" fillId="3" borderId="32" xfId="0" applyFont="1" applyFill="1" applyBorder="1" applyAlignment="1" applyProtection="1">
      <alignment vertical="center" wrapText="1"/>
      <protection locked="0"/>
    </xf>
    <xf numFmtId="3" fontId="1" fillId="0" borderId="11" xfId="0" applyNumberFormat="1" applyFont="1" applyFill="1" applyBorder="1" applyAlignment="1" applyProtection="1">
      <alignment horizontal="right" vertical="center"/>
    </xf>
    <xf numFmtId="3" fontId="1" fillId="0" borderId="9" xfId="0" applyNumberFormat="1" applyFont="1" applyFill="1" applyBorder="1" applyAlignment="1" applyProtection="1">
      <alignment horizontal="right" vertical="center"/>
    </xf>
    <xf numFmtId="0" fontId="54" fillId="0" borderId="32" xfId="0" applyFont="1" applyFill="1" applyBorder="1" applyAlignment="1" applyProtection="1">
      <alignment vertical="center" wrapText="1"/>
      <protection locked="0"/>
    </xf>
    <xf numFmtId="1" fontId="54" fillId="0" borderId="32" xfId="0" applyNumberFormat="1" applyFont="1" applyFill="1" applyBorder="1" applyAlignment="1" applyProtection="1">
      <alignment horizontal="center" vertical="center"/>
      <protection locked="0"/>
    </xf>
    <xf numFmtId="4" fontId="1" fillId="0" borderId="32" xfId="0" applyNumberFormat="1" applyFont="1" applyFill="1" applyBorder="1" applyAlignment="1" applyProtection="1">
      <alignment horizontal="right" vertical="center"/>
      <protection locked="0"/>
    </xf>
    <xf numFmtId="4" fontId="1" fillId="0" borderId="32" xfId="0" applyNumberFormat="1" applyFont="1" applyBorder="1" applyAlignment="1" applyProtection="1">
      <alignment horizontal="right" vertical="center"/>
      <protection locked="0"/>
    </xf>
    <xf numFmtId="4" fontId="22" fillId="3" borderId="32" xfId="0" applyNumberFormat="1" applyFont="1" applyFill="1" applyBorder="1" applyAlignment="1" applyProtection="1">
      <alignment horizontal="right" vertical="center"/>
    </xf>
    <xf numFmtId="3" fontId="22" fillId="0" borderId="0" xfId="0" applyNumberFormat="1" applyFont="1" applyFill="1" applyBorder="1" applyAlignment="1" applyProtection="1">
      <alignment horizontal="right" vertical="center"/>
    </xf>
    <xf numFmtId="1" fontId="54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wrapText="1"/>
    </xf>
    <xf numFmtId="1" fontId="58" fillId="0" borderId="0" xfId="0" applyNumberFormat="1" applyFont="1" applyAlignment="1" applyProtection="1">
      <alignment horizontal="right"/>
    </xf>
    <xf numFmtId="1" fontId="1" fillId="0" borderId="0" xfId="0" applyNumberFormat="1" applyFont="1" applyProtection="1"/>
    <xf numFmtId="1" fontId="4" fillId="0" borderId="0" xfId="0" applyNumberFormat="1" applyFont="1" applyBorder="1" applyAlignment="1" applyProtection="1">
      <alignment horizontal="center" vertical="center"/>
    </xf>
    <xf numFmtId="3" fontId="5" fillId="11" borderId="42" xfId="0" applyNumberFormat="1" applyFont="1" applyFill="1" applyBorder="1" applyAlignment="1" applyProtection="1">
      <alignment horizontal="center" vertical="center" wrapText="1"/>
    </xf>
    <xf numFmtId="0" fontId="5" fillId="12" borderId="42" xfId="0" applyFont="1" applyFill="1" applyBorder="1" applyAlignment="1" applyProtection="1">
      <alignment horizontal="center" vertical="center" wrapText="1"/>
      <protection locked="0"/>
    </xf>
    <xf numFmtId="4" fontId="5" fillId="6" borderId="42" xfId="0" applyNumberFormat="1" applyFont="1" applyFill="1" applyBorder="1" applyAlignment="1" applyProtection="1">
      <alignment horizontal="center" vertical="center" wrapText="1"/>
    </xf>
    <xf numFmtId="1" fontId="5" fillId="11" borderId="15" xfId="0" applyNumberFormat="1" applyFont="1" applyFill="1" applyBorder="1" applyAlignment="1" applyProtection="1">
      <alignment horizontal="center" vertical="center" wrapText="1"/>
    </xf>
    <xf numFmtId="0" fontId="5" fillId="12" borderId="15" xfId="0" applyFont="1" applyFill="1" applyBorder="1" applyAlignment="1" applyProtection="1">
      <alignment horizontal="center" vertical="center" wrapText="1"/>
      <protection locked="0"/>
    </xf>
    <xf numFmtId="1" fontId="5" fillId="6" borderId="15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ill="1" applyBorder="1" applyAlignment="1" applyProtection="1"/>
    <xf numFmtId="4" fontId="37" fillId="3" borderId="32" xfId="0" applyNumberFormat="1" applyFont="1" applyFill="1" applyBorder="1" applyAlignment="1" applyProtection="1">
      <alignment horizontal="right" vertical="center"/>
    </xf>
    <xf numFmtId="0" fontId="54" fillId="0" borderId="0" xfId="0" applyFont="1" applyProtection="1">
      <protection locked="0"/>
    </xf>
    <xf numFmtId="4" fontId="37" fillId="3" borderId="32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Alignment="1" applyProtection="1">
      <alignment horizontal="center"/>
    </xf>
    <xf numFmtId="3" fontId="0" fillId="3" borderId="32" xfId="0" applyNumberForma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center" vertical="center"/>
    </xf>
    <xf numFmtId="49" fontId="48" fillId="3" borderId="32" xfId="0" applyNumberFormat="1" applyFont="1" applyFill="1" applyBorder="1" applyAlignment="1" applyProtection="1">
      <alignment horizontal="center" vertical="center"/>
    </xf>
    <xf numFmtId="0" fontId="14" fillId="0" borderId="24" xfId="0" applyFont="1" applyBorder="1" applyAlignment="1" applyProtection="1">
      <alignment vertical="center"/>
      <protection locked="0"/>
    </xf>
    <xf numFmtId="10" fontId="59" fillId="0" borderId="0" xfId="0" applyNumberFormat="1" applyFont="1" applyProtection="1"/>
    <xf numFmtId="0" fontId="4" fillId="0" borderId="0" xfId="0" applyFont="1" applyAlignment="1" applyProtection="1">
      <alignment wrapText="1"/>
    </xf>
    <xf numFmtId="0" fontId="30" fillId="2" borderId="0" xfId="0" applyFont="1" applyFill="1" applyProtection="1">
      <protection locked="0"/>
    </xf>
    <xf numFmtId="2" fontId="20" fillId="2" borderId="24" xfId="1" applyNumberFormat="1" applyFont="1" applyFill="1" applyBorder="1" applyAlignment="1" applyProtection="1">
      <alignment horizontal="center" vertical="center"/>
      <protection locked="0"/>
    </xf>
    <xf numFmtId="0" fontId="36" fillId="2" borderId="24" xfId="0" applyFont="1" applyFill="1" applyBorder="1" applyAlignment="1" applyProtection="1">
      <alignment horizontal="left" vertical="center"/>
      <protection locked="0"/>
    </xf>
    <xf numFmtId="170" fontId="36" fillId="2" borderId="24" xfId="0" applyNumberFormat="1" applyFont="1" applyFill="1" applyBorder="1" applyAlignment="1" applyProtection="1">
      <alignment horizontal="right" vertical="center" wrapText="1"/>
      <protection locked="0"/>
    </xf>
    <xf numFmtId="9" fontId="36" fillId="2" borderId="24" xfId="4" applyFont="1" applyFill="1" applyBorder="1" applyAlignment="1" applyProtection="1">
      <alignment horizontal="center" vertical="center"/>
      <protection locked="0"/>
    </xf>
    <xf numFmtId="0" fontId="36" fillId="2" borderId="24" xfId="0" applyFont="1" applyFill="1" applyBorder="1" applyAlignment="1" applyProtection="1">
      <alignment horizontal="right" vertical="center" wrapText="1"/>
      <protection locked="0"/>
    </xf>
    <xf numFmtId="0" fontId="22" fillId="2" borderId="24" xfId="0" applyFont="1" applyFill="1" applyBorder="1" applyAlignment="1" applyProtection="1">
      <alignment horizontal="left" vertical="center" wrapText="1"/>
    </xf>
    <xf numFmtId="9" fontId="36" fillId="2" borderId="0" xfId="4" applyFont="1" applyFill="1" applyBorder="1" applyAlignment="1" applyProtection="1">
      <alignment horizontal="right" vertical="center"/>
    </xf>
    <xf numFmtId="3" fontId="36" fillId="2" borderId="24" xfId="0" applyNumberFormat="1" applyFont="1" applyFill="1" applyBorder="1" applyAlignment="1" applyProtection="1">
      <alignment horizontal="right" vertical="center"/>
      <protection locked="0"/>
    </xf>
    <xf numFmtId="0" fontId="36" fillId="2" borderId="24" xfId="0" applyFont="1" applyFill="1" applyBorder="1" applyAlignment="1" applyProtection="1">
      <alignment horizontal="center" vertical="center"/>
      <protection locked="0"/>
    </xf>
    <xf numFmtId="0" fontId="36" fillId="2" borderId="24" xfId="0" applyFont="1" applyFill="1" applyBorder="1" applyAlignment="1" applyProtection="1">
      <alignment horizontal="right" vertical="center"/>
      <protection locked="0"/>
    </xf>
    <xf numFmtId="9" fontId="36" fillId="2" borderId="24" xfId="0" applyNumberFormat="1" applyFont="1" applyFill="1" applyBorder="1" applyAlignment="1" applyProtection="1">
      <alignment horizontal="right" vertical="center"/>
      <protection locked="0"/>
    </xf>
    <xf numFmtId="0" fontId="29" fillId="5" borderId="0" xfId="2" applyFont="1" applyFill="1" applyAlignment="1" applyProtection="1">
      <alignment horizontal="center"/>
    </xf>
    <xf numFmtId="0" fontId="29" fillId="7" borderId="0" xfId="2" applyFont="1" applyFill="1" applyAlignment="1" applyProtection="1">
      <alignment horizontal="center"/>
    </xf>
    <xf numFmtId="0" fontId="22" fillId="0" borderId="24" xfId="2" applyFont="1" applyBorder="1" applyAlignment="1" applyProtection="1">
      <alignment horizontal="left" vertical="center" wrapText="1"/>
    </xf>
    <xf numFmtId="0" fontId="20" fillId="0" borderId="27" xfId="2" applyFont="1" applyBorder="1" applyAlignment="1" applyProtection="1">
      <alignment horizontal="left" vertical="center" wrapText="1"/>
    </xf>
    <xf numFmtId="0" fontId="20" fillId="0" borderId="28" xfId="2" applyFont="1" applyBorder="1" applyAlignment="1" applyProtection="1">
      <alignment horizontal="left" vertical="center" wrapText="1"/>
    </xf>
    <xf numFmtId="0" fontId="20" fillId="0" borderId="0" xfId="2" applyFont="1" applyBorder="1" applyAlignment="1" applyProtection="1">
      <alignment horizontal="left" vertical="center" wrapText="1"/>
    </xf>
    <xf numFmtId="0" fontId="20" fillId="0" borderId="29" xfId="2" applyFont="1" applyBorder="1" applyAlignment="1" applyProtection="1">
      <alignment horizontal="left" vertical="center" wrapText="1"/>
    </xf>
    <xf numFmtId="0" fontId="43" fillId="9" borderId="33" xfId="0" applyFont="1" applyFill="1" applyBorder="1" applyAlignment="1" applyProtection="1">
      <alignment horizontal="left" vertical="center"/>
    </xf>
    <xf numFmtId="0" fontId="43" fillId="9" borderId="34" xfId="0" applyFont="1" applyFill="1" applyBorder="1" applyAlignment="1" applyProtection="1">
      <alignment horizontal="left" vertical="center"/>
    </xf>
    <xf numFmtId="0" fontId="43" fillId="9" borderId="35" xfId="0" applyFont="1" applyFill="1" applyBorder="1" applyAlignment="1" applyProtection="1">
      <alignment horizontal="left" vertical="center"/>
    </xf>
    <xf numFmtId="0" fontId="47" fillId="3" borderId="0" xfId="0" applyFont="1" applyFill="1" applyAlignment="1" applyProtection="1">
      <alignment horizontal="center" vertical="center"/>
    </xf>
    <xf numFmtId="0" fontId="44" fillId="0" borderId="9" xfId="0" applyFont="1" applyBorder="1" applyAlignment="1" applyProtection="1">
      <alignment horizontal="left" vertical="center" wrapText="1"/>
    </xf>
    <xf numFmtId="0" fontId="44" fillId="0" borderId="0" xfId="0" applyFont="1" applyAlignment="1" applyProtection="1">
      <alignment horizontal="left" vertical="center" wrapText="1"/>
    </xf>
    <xf numFmtId="0" fontId="44" fillId="0" borderId="0" xfId="0" applyFont="1" applyBorder="1" applyAlignment="1" applyProtection="1">
      <alignment horizontal="left" vertical="center" wrapText="1"/>
    </xf>
    <xf numFmtId="0" fontId="37" fillId="0" borderId="0" xfId="0" applyFont="1" applyAlignment="1" applyProtection="1">
      <alignment horizontal="left" vertical="center" wrapText="1"/>
    </xf>
    <xf numFmtId="0" fontId="40" fillId="0" borderId="53" xfId="0" applyFont="1" applyBorder="1" applyAlignment="1" applyProtection="1">
      <alignment horizontal="right" vertical="center" wrapText="1"/>
    </xf>
    <xf numFmtId="0" fontId="40" fillId="0" borderId="54" xfId="0" applyFont="1" applyBorder="1" applyAlignment="1" applyProtection="1">
      <alignment horizontal="right" vertical="center" wrapText="1"/>
    </xf>
    <xf numFmtId="0" fontId="40" fillId="0" borderId="55" xfId="0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center" vertical="center" wrapText="1"/>
    </xf>
    <xf numFmtId="0" fontId="40" fillId="0" borderId="36" xfId="0" applyFont="1" applyFill="1" applyBorder="1" applyAlignment="1" applyProtection="1">
      <alignment horizontal="center" vertical="center" wrapText="1"/>
    </xf>
    <xf numFmtId="0" fontId="51" fillId="0" borderId="20" xfId="0" applyFont="1" applyBorder="1" applyAlignment="1" applyProtection="1"/>
    <xf numFmtId="0" fontId="40" fillId="0" borderId="37" xfId="0" applyFont="1" applyFill="1" applyBorder="1" applyAlignment="1" applyProtection="1">
      <alignment horizontal="center" vertical="center" wrapText="1"/>
    </xf>
    <xf numFmtId="0" fontId="51" fillId="0" borderId="38" xfId="0" applyFont="1" applyBorder="1" applyAlignment="1" applyProtection="1"/>
    <xf numFmtId="0" fontId="49" fillId="2" borderId="37" xfId="0" applyFont="1" applyFill="1" applyBorder="1" applyAlignment="1" applyProtection="1">
      <alignment horizontal="center" vertical="center" wrapText="1"/>
    </xf>
    <xf numFmtId="0" fontId="52" fillId="2" borderId="38" xfId="0" applyFont="1" applyFill="1" applyBorder="1" applyAlignment="1" applyProtection="1">
      <alignment wrapText="1"/>
    </xf>
    <xf numFmtId="0" fontId="49" fillId="2" borderId="38" xfId="0" applyFont="1" applyFill="1" applyBorder="1" applyAlignment="1" applyProtection="1">
      <alignment horizontal="center" vertical="center" wrapText="1"/>
    </xf>
    <xf numFmtId="0" fontId="49" fillId="3" borderId="37" xfId="0" applyFont="1" applyFill="1" applyBorder="1" applyAlignment="1" applyProtection="1">
      <alignment horizontal="center" vertical="center" wrapText="1"/>
    </xf>
    <xf numFmtId="0" fontId="49" fillId="3" borderId="38" xfId="0" applyFont="1" applyFill="1" applyBorder="1" applyAlignment="1" applyProtection="1">
      <alignment horizontal="center" vertical="center" wrapText="1"/>
    </xf>
    <xf numFmtId="1" fontId="5" fillId="0" borderId="42" xfId="0" applyNumberFormat="1" applyFont="1" applyFill="1" applyBorder="1" applyAlignment="1" applyProtection="1">
      <alignment horizontal="center" vertical="center"/>
    </xf>
    <xf numFmtId="1" fontId="5" fillId="0" borderId="15" xfId="0" applyNumberFormat="1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 wrapText="1"/>
    </xf>
    <xf numFmtId="4" fontId="4" fillId="0" borderId="42" xfId="0" applyNumberFormat="1" applyFont="1" applyBorder="1" applyAlignment="1" applyProtection="1">
      <alignment horizontal="center" vertical="center"/>
    </xf>
    <xf numFmtId="4" fontId="4" fillId="0" borderId="15" xfId="0" applyNumberFormat="1" applyFont="1" applyBorder="1" applyAlignment="1" applyProtection="1">
      <alignment horizontal="center" vertical="center"/>
    </xf>
    <xf numFmtId="0" fontId="22" fillId="3" borderId="32" xfId="0" applyFont="1" applyFill="1" applyBorder="1" applyAlignment="1" applyProtection="1">
      <alignment horizontal="center" vertical="center" wrapText="1"/>
    </xf>
    <xf numFmtId="4" fontId="59" fillId="0" borderId="0" xfId="0" applyNumberFormat="1" applyFont="1" applyAlignment="1" applyProtection="1">
      <alignment horizontal="left" wrapText="1"/>
    </xf>
    <xf numFmtId="0" fontId="22" fillId="3" borderId="32" xfId="0" applyFont="1" applyFill="1" applyBorder="1" applyAlignment="1" applyProtection="1">
      <alignment horizontal="right" vertical="center" wrapText="1"/>
    </xf>
    <xf numFmtId="0" fontId="9" fillId="0" borderId="0" xfId="0" applyFont="1" applyAlignment="1" applyProtection="1">
      <alignment horizontal="left" vertical="center" wrapText="1" indent="1"/>
    </xf>
    <xf numFmtId="0" fontId="2" fillId="0" borderId="0" xfId="0" applyFont="1" applyAlignment="1" applyProtection="1">
      <alignment horizontal="center" vertical="center"/>
    </xf>
    <xf numFmtId="0" fontId="0" fillId="0" borderId="1" xfId="0" applyBorder="1" applyAlignment="1" applyProtection="1">
      <alignment horizontal="right" vertical="center"/>
    </xf>
    <xf numFmtId="167" fontId="18" fillId="3" borderId="8" xfId="0" applyNumberFormat="1" applyFont="1" applyFill="1" applyBorder="1" applyAlignment="1">
      <alignment horizontal="center" vertical="center"/>
    </xf>
    <xf numFmtId="167" fontId="18" fillId="3" borderId="11" xfId="0" applyNumberFormat="1" applyFont="1" applyFill="1" applyBorder="1" applyAlignment="1">
      <alignment horizontal="center" vertical="center"/>
    </xf>
    <xf numFmtId="167" fontId="18" fillId="3" borderId="15" xfId="0" applyNumberFormat="1" applyFont="1" applyFill="1" applyBorder="1" applyAlignment="1">
      <alignment horizontal="center" vertical="center"/>
    </xf>
    <xf numFmtId="0" fontId="11" fillId="3" borderId="1" xfId="0" quotePrefix="1" applyFont="1" applyFill="1" applyBorder="1" applyAlignment="1">
      <alignment horizontal="center" vertical="center"/>
    </xf>
    <xf numFmtId="167" fontId="11" fillId="3" borderId="1" xfId="0" quotePrefix="1" applyNumberFormat="1" applyFont="1" applyFill="1" applyBorder="1" applyAlignment="1">
      <alignment horizontal="center" vertical="center"/>
    </xf>
    <xf numFmtId="0" fontId="11" fillId="3" borderId="3" xfId="0" quotePrefix="1" applyFont="1" applyFill="1" applyBorder="1" applyAlignment="1">
      <alignment horizontal="center" vertical="center"/>
    </xf>
    <xf numFmtId="0" fontId="11" fillId="3" borderId="4" xfId="0" quotePrefix="1" applyFont="1" applyFill="1" applyBorder="1" applyAlignment="1">
      <alignment horizontal="center" vertical="center"/>
    </xf>
    <xf numFmtId="0" fontId="11" fillId="3" borderId="16" xfId="0" quotePrefix="1" applyFont="1" applyFill="1" applyBorder="1" applyAlignment="1">
      <alignment horizontal="center" vertical="center"/>
    </xf>
    <xf numFmtId="167" fontId="11" fillId="3" borderId="3" xfId="0" quotePrefix="1" applyNumberFormat="1" applyFont="1" applyFill="1" applyBorder="1" applyAlignment="1">
      <alignment horizontal="center" vertical="center"/>
    </xf>
    <xf numFmtId="167" fontId="11" fillId="3" borderId="4" xfId="0" quotePrefix="1" applyNumberFormat="1" applyFont="1" applyFill="1" applyBorder="1" applyAlignment="1">
      <alignment horizontal="center" vertical="center"/>
    </xf>
    <xf numFmtId="167" fontId="11" fillId="3" borderId="16" xfId="0" quotePrefix="1" applyNumberFormat="1" applyFont="1" applyFill="1" applyBorder="1" applyAlignment="1">
      <alignment horizontal="center" vertical="center"/>
    </xf>
    <xf numFmtId="167" fontId="11" fillId="3" borderId="3" xfId="0" applyNumberFormat="1" applyFont="1" applyFill="1" applyBorder="1" applyAlignment="1">
      <alignment horizontal="center" vertical="center"/>
    </xf>
    <xf numFmtId="167" fontId="11" fillId="3" borderId="4" xfId="0" applyNumberFormat="1" applyFont="1" applyFill="1" applyBorder="1" applyAlignment="1">
      <alignment horizontal="center" vertical="center"/>
    </xf>
    <xf numFmtId="167" fontId="11" fillId="3" borderId="16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166" fontId="23" fillId="3" borderId="8" xfId="0" quotePrefix="1" applyNumberFormat="1" applyFont="1" applyFill="1" applyBorder="1" applyAlignment="1">
      <alignment horizontal="center" vertical="center"/>
    </xf>
    <xf numFmtId="166" fontId="23" fillId="3" borderId="11" xfId="0" quotePrefix="1" applyNumberFormat="1" applyFont="1" applyFill="1" applyBorder="1" applyAlignment="1">
      <alignment horizontal="center" vertical="center"/>
    </xf>
    <xf numFmtId="166" fontId="23" fillId="3" borderId="15" xfId="0" quotePrefix="1" applyNumberFormat="1" applyFont="1" applyFill="1" applyBorder="1" applyAlignment="1">
      <alignment horizontal="center" vertical="center"/>
    </xf>
    <xf numFmtId="167" fontId="11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right" vertical="center"/>
    </xf>
    <xf numFmtId="166" fontId="15" fillId="3" borderId="1" xfId="0" applyNumberFormat="1" applyFont="1" applyFill="1" applyBorder="1" applyAlignment="1">
      <alignment horizontal="center" vertical="center"/>
    </xf>
    <xf numFmtId="3" fontId="11" fillId="3" borderId="8" xfId="0" applyNumberFormat="1" applyFont="1" applyFill="1" applyBorder="1" applyAlignment="1">
      <alignment horizontal="right" vertical="center"/>
    </xf>
    <xf numFmtId="3" fontId="11" fillId="3" borderId="11" xfId="0" applyNumberFormat="1" applyFont="1" applyFill="1" applyBorder="1" applyAlignment="1">
      <alignment horizontal="right" vertical="center"/>
    </xf>
    <xf numFmtId="3" fontId="11" fillId="3" borderId="15" xfId="0" applyNumberFormat="1" applyFont="1" applyFill="1" applyBorder="1" applyAlignment="1">
      <alignment horizontal="right" vertical="center"/>
    </xf>
    <xf numFmtId="0" fontId="22" fillId="3" borderId="5" xfId="0" applyFont="1" applyFill="1" applyBorder="1" applyAlignment="1">
      <alignment horizontal="center" vertical="center"/>
    </xf>
    <xf numFmtId="0" fontId="22" fillId="3" borderId="6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14" fillId="3" borderId="14" xfId="0" applyFont="1" applyFill="1" applyBorder="1" applyAlignment="1">
      <alignment horizontal="center" vertical="center"/>
    </xf>
    <xf numFmtId="0" fontId="20" fillId="3" borderId="17" xfId="0" applyFont="1" applyFill="1" applyBorder="1" applyAlignment="1">
      <alignment horizontal="center" vertical="center"/>
    </xf>
    <xf numFmtId="0" fontId="20" fillId="3" borderId="18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3" fontId="11" fillId="3" borderId="18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166" fontId="18" fillId="3" borderId="8" xfId="4" applyNumberFormat="1" applyFont="1" applyFill="1" applyBorder="1" applyAlignment="1">
      <alignment horizontal="center" vertical="center"/>
    </xf>
    <xf numFmtId="166" fontId="18" fillId="3" borderId="15" xfId="4" applyNumberFormat="1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3" fontId="11" fillId="3" borderId="19" xfId="0" applyNumberFormat="1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/>
    </xf>
    <xf numFmtId="0" fontId="21" fillId="3" borderId="0" xfId="0" applyFont="1" applyFill="1" applyAlignment="1">
      <alignment horizontal="left" vertical="center"/>
    </xf>
    <xf numFmtId="9" fontId="11" fillId="3" borderId="6" xfId="0" applyNumberFormat="1" applyFont="1" applyFill="1" applyBorder="1" applyAlignment="1">
      <alignment horizontal="center" vertical="center"/>
    </xf>
    <xf numFmtId="9" fontId="11" fillId="3" borderId="13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14" xfId="0" applyFont="1" applyFill="1" applyBorder="1" applyAlignment="1">
      <alignment horizontal="left" vertical="center"/>
    </xf>
    <xf numFmtId="167" fontId="11" fillId="3" borderId="6" xfId="0" applyNumberFormat="1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horizontal="center" vertical="center"/>
    </xf>
    <xf numFmtId="168" fontId="27" fillId="3" borderId="8" xfId="0" quotePrefix="1" applyNumberFormat="1" applyFont="1" applyFill="1" applyBorder="1" applyAlignment="1">
      <alignment horizontal="center" vertical="center"/>
    </xf>
    <xf numFmtId="0" fontId="27" fillId="3" borderId="11" xfId="0" quotePrefix="1" applyFont="1" applyFill="1" applyBorder="1" applyAlignment="1">
      <alignment horizontal="center" vertical="center"/>
    </xf>
    <xf numFmtId="0" fontId="27" fillId="3" borderId="15" xfId="0" quotePrefix="1" applyFont="1" applyFill="1" applyBorder="1" applyAlignment="1">
      <alignment horizontal="center" vertical="center"/>
    </xf>
    <xf numFmtId="9" fontId="11" fillId="3" borderId="3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/>
    </xf>
    <xf numFmtId="9" fontId="27" fillId="3" borderId="8" xfId="0" applyNumberFormat="1" applyFont="1" applyFill="1" applyBorder="1" applyAlignment="1">
      <alignment horizontal="center" vertical="center"/>
    </xf>
    <xf numFmtId="9" fontId="27" fillId="3" borderId="11" xfId="0" applyNumberFormat="1" applyFont="1" applyFill="1" applyBorder="1" applyAlignment="1">
      <alignment horizontal="center" vertical="center"/>
    </xf>
    <xf numFmtId="9" fontId="27" fillId="3" borderId="15" xfId="0" applyNumberFormat="1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center" vertical="center"/>
    </xf>
    <xf numFmtId="167" fontId="27" fillId="3" borderId="8" xfId="0" applyNumberFormat="1" applyFont="1" applyFill="1" applyBorder="1" applyAlignment="1">
      <alignment horizontal="center" vertical="center"/>
    </xf>
    <xf numFmtId="167" fontId="27" fillId="3" borderId="11" xfId="0" applyNumberFormat="1" applyFont="1" applyFill="1" applyBorder="1" applyAlignment="1">
      <alignment horizontal="center" vertical="center"/>
    </xf>
    <xf numFmtId="167" fontId="27" fillId="3" borderId="15" xfId="0" applyNumberFormat="1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0" fontId="21" fillId="3" borderId="8" xfId="4" applyNumberFormat="1" applyFont="1" applyFill="1" applyBorder="1" applyAlignment="1">
      <alignment horizontal="center" vertical="center"/>
    </xf>
    <xf numFmtId="10" fontId="21" fillId="3" borderId="15" xfId="4" applyNumberFormat="1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 vertical="center"/>
    </xf>
    <xf numFmtId="0" fontId="11" fillId="3" borderId="18" xfId="0" applyFont="1" applyFill="1" applyBorder="1" applyAlignment="1">
      <alignment horizontal="center" vertical="center"/>
    </xf>
    <xf numFmtId="167" fontId="11" fillId="3" borderId="18" xfId="0" applyNumberFormat="1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horizontal="right" vertical="center"/>
    </xf>
    <xf numFmtId="166" fontId="26" fillId="3" borderId="1" xfId="0" applyNumberFormat="1" applyFont="1" applyFill="1" applyBorder="1" applyAlignment="1">
      <alignment horizontal="center" vertical="center"/>
    </xf>
    <xf numFmtId="167" fontId="11" fillId="3" borderId="8" xfId="0" applyNumberFormat="1" applyFont="1" applyFill="1" applyBorder="1" applyAlignment="1">
      <alignment horizontal="right" vertical="center"/>
    </xf>
    <xf numFmtId="167" fontId="11" fillId="3" borderId="15" xfId="0" applyNumberFormat="1" applyFont="1" applyFill="1" applyBorder="1" applyAlignment="1">
      <alignment horizontal="right" vertical="center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16" xfId="0" applyFont="1" applyFill="1" applyBorder="1" applyAlignment="1">
      <alignment horizontal="left" vertical="center"/>
    </xf>
    <xf numFmtId="10" fontId="18" fillId="3" borderId="8" xfId="4" applyNumberFormat="1" applyFont="1" applyFill="1" applyBorder="1" applyAlignment="1">
      <alignment horizontal="center" vertical="center"/>
    </xf>
    <xf numFmtId="10" fontId="18" fillId="3" borderId="15" xfId="4" applyNumberFormat="1" applyFont="1" applyFill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166" fontId="15" fillId="3" borderId="4" xfId="0" applyNumberFormat="1" applyFont="1" applyFill="1" applyBorder="1" applyAlignment="1">
      <alignment horizontal="center" vertical="center"/>
    </xf>
    <xf numFmtId="166" fontId="15" fillId="3" borderId="16" xfId="0" applyNumberFormat="1" applyFont="1" applyFill="1" applyBorder="1" applyAlignment="1">
      <alignment horizontal="center" vertical="center"/>
    </xf>
    <xf numFmtId="171" fontId="18" fillId="3" borderId="8" xfId="4" applyNumberFormat="1" applyFont="1" applyFill="1" applyBorder="1" applyAlignment="1">
      <alignment horizontal="center" vertical="center"/>
    </xf>
    <xf numFmtId="171" fontId="18" fillId="3" borderId="15" xfId="4" applyNumberFormat="1" applyFont="1" applyFill="1" applyBorder="1" applyAlignment="1">
      <alignment horizontal="center" vertical="center"/>
    </xf>
  </cellXfs>
  <cellStyles count="6">
    <cellStyle name="Milliers" xfId="5" builtinId="3"/>
    <cellStyle name="Milliers 2" xfId="1"/>
    <cellStyle name="Normal" xfId="0" builtinId="0"/>
    <cellStyle name="Normal 2" xfId="2"/>
    <cellStyle name="Pourcentage" xfId="4" builtinId="5"/>
    <cellStyle name="Pourcentage 2" xfId="3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1034142</xdr:colOff>
      <xdr:row>16</xdr:row>
      <xdr:rowOff>281214</xdr:rowOff>
    </xdr:from>
    <xdr:to>
      <xdr:col>7</xdr:col>
      <xdr:colOff>362857</xdr:colOff>
      <xdr:row>19</xdr:row>
      <xdr:rowOff>117929</xdr:rowOff>
    </xdr:to>
    <xdr:cxnSp macro="">
      <xdr:nvCxnSpPr>
        <xdr:cNvPr id="2" name="Connecteur droit avec flèche 1">
          <a:extLst>
            <a:ext uri="{FF2B5EF4-FFF2-40B4-BE49-F238E27FC236}">
              <a16:creationId xmlns="" xmlns:a16="http://schemas.microsoft.com/office/drawing/2014/main" id="{6ECEE2EF-37D6-524F-A520-D2E19C999B0F}"/>
            </a:ext>
          </a:extLst>
        </xdr:cNvPr>
        <xdr:cNvCxnSpPr/>
      </xdr:nvCxnSpPr>
      <xdr:spPr>
        <a:xfrm flipH="1">
          <a:off x="4450442" y="6212114"/>
          <a:ext cx="3697515" cy="979715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27216</xdr:colOff>
      <xdr:row>15</xdr:row>
      <xdr:rowOff>308429</xdr:rowOff>
    </xdr:from>
    <xdr:to>
      <xdr:col>8</xdr:col>
      <xdr:colOff>562428</xdr:colOff>
      <xdr:row>23</xdr:row>
      <xdr:rowOff>27215</xdr:rowOff>
    </xdr:to>
    <xdr:cxnSp macro="">
      <xdr:nvCxnSpPr>
        <xdr:cNvPr id="3" name="Connecteur droit avec flèche 2">
          <a:extLst>
            <a:ext uri="{FF2B5EF4-FFF2-40B4-BE49-F238E27FC236}">
              <a16:creationId xmlns="" xmlns:a16="http://schemas.microsoft.com/office/drawing/2014/main" id="{35051609-A1FB-B341-8488-C1B2B521AB8A}"/>
            </a:ext>
          </a:extLst>
        </xdr:cNvPr>
        <xdr:cNvCxnSpPr/>
      </xdr:nvCxnSpPr>
      <xdr:spPr>
        <a:xfrm flipH="1">
          <a:off x="4497616" y="5858329"/>
          <a:ext cx="4675412" cy="2766786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</xdr:row>
      <xdr:rowOff>317500</xdr:rowOff>
    </xdr:from>
    <xdr:to>
      <xdr:col>9</xdr:col>
      <xdr:colOff>644071</xdr:colOff>
      <xdr:row>29</xdr:row>
      <xdr:rowOff>18143</xdr:rowOff>
    </xdr:to>
    <xdr:cxnSp macro="">
      <xdr:nvCxnSpPr>
        <xdr:cNvPr id="4" name="Connecteur droit avec flèche 3">
          <a:extLst>
            <a:ext uri="{FF2B5EF4-FFF2-40B4-BE49-F238E27FC236}">
              <a16:creationId xmlns="" xmlns:a16="http://schemas.microsoft.com/office/drawing/2014/main" id="{A8E0F5F2-3227-D142-A26B-6D41D4330B05}"/>
            </a:ext>
          </a:extLst>
        </xdr:cNvPr>
        <xdr:cNvCxnSpPr/>
      </xdr:nvCxnSpPr>
      <xdr:spPr>
        <a:xfrm flipH="1">
          <a:off x="4470400" y="6248400"/>
          <a:ext cx="5609771" cy="4653643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417285</xdr:colOff>
      <xdr:row>24</xdr:row>
      <xdr:rowOff>36287</xdr:rowOff>
    </xdr:from>
    <xdr:to>
      <xdr:col>2</xdr:col>
      <xdr:colOff>852714</xdr:colOff>
      <xdr:row>25</xdr:row>
      <xdr:rowOff>9072</xdr:rowOff>
    </xdr:to>
    <xdr:sp macro="" textlink="">
      <xdr:nvSpPr>
        <xdr:cNvPr id="5" name="Flèche vers le bas 4">
          <a:extLst>
            <a:ext uri="{FF2B5EF4-FFF2-40B4-BE49-F238E27FC236}">
              <a16:creationId xmlns="" xmlns:a16="http://schemas.microsoft.com/office/drawing/2014/main" id="{F0B26AAD-3EC4-E948-BC3E-E8947DC8FF7C}"/>
            </a:ext>
          </a:extLst>
        </xdr:cNvPr>
        <xdr:cNvSpPr/>
      </xdr:nvSpPr>
      <xdr:spPr>
        <a:xfrm>
          <a:off x="3833585" y="9015187"/>
          <a:ext cx="435429" cy="353785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296334</xdr:colOff>
      <xdr:row>95</xdr:row>
      <xdr:rowOff>12700</xdr:rowOff>
    </xdr:from>
    <xdr:to>
      <xdr:col>2</xdr:col>
      <xdr:colOff>846667</xdr:colOff>
      <xdr:row>96</xdr:row>
      <xdr:rowOff>93134</xdr:rowOff>
    </xdr:to>
    <xdr:sp macro="" textlink="">
      <xdr:nvSpPr>
        <xdr:cNvPr id="2" name="Flèche vers le bas 1">
          <a:extLst>
            <a:ext uri="{FF2B5EF4-FFF2-40B4-BE49-F238E27FC236}">
              <a16:creationId xmlns="" xmlns:a16="http://schemas.microsoft.com/office/drawing/2014/main" id="{5130D852-CD99-C942-A7FF-A59C64FA2861}"/>
            </a:ext>
          </a:extLst>
        </xdr:cNvPr>
        <xdr:cNvSpPr/>
      </xdr:nvSpPr>
      <xdr:spPr>
        <a:xfrm>
          <a:off x="3903134" y="18961100"/>
          <a:ext cx="550333" cy="258234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fr-F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220133</xdr:colOff>
      <xdr:row>59</xdr:row>
      <xdr:rowOff>0</xdr:rowOff>
    </xdr:from>
    <xdr:to>
      <xdr:col>2</xdr:col>
      <xdr:colOff>770466</xdr:colOff>
      <xdr:row>60</xdr:row>
      <xdr:rowOff>4234</xdr:rowOff>
    </xdr:to>
    <xdr:sp macro="" textlink="">
      <xdr:nvSpPr>
        <xdr:cNvPr id="2" name="Flèche vers le bas 1">
          <a:extLst>
            <a:ext uri="{FF2B5EF4-FFF2-40B4-BE49-F238E27FC236}">
              <a16:creationId xmlns="" xmlns:a16="http://schemas.microsoft.com/office/drawing/2014/main" id="{7751FDCE-891A-C149-802F-E4123916DAC8}"/>
            </a:ext>
          </a:extLst>
        </xdr:cNvPr>
        <xdr:cNvSpPr/>
      </xdr:nvSpPr>
      <xdr:spPr>
        <a:xfrm>
          <a:off x="3826933" y="12509500"/>
          <a:ext cx="550333" cy="258234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fr-FR" sz="1100"/>
        </a:p>
      </xdr:txBody>
    </xdr:sp>
    <xdr:clientData/>
  </xdr:twoCellAnchor>
  <xdr:twoCellAnchor>
    <xdr:from>
      <xdr:col>5</xdr:col>
      <xdr:colOff>241300</xdr:colOff>
      <xdr:row>60</xdr:row>
      <xdr:rowOff>50800</xdr:rowOff>
    </xdr:from>
    <xdr:to>
      <xdr:col>5</xdr:col>
      <xdr:colOff>791633</xdr:colOff>
      <xdr:row>62</xdr:row>
      <xdr:rowOff>0</xdr:rowOff>
    </xdr:to>
    <xdr:sp macro="" textlink="">
      <xdr:nvSpPr>
        <xdr:cNvPr id="3" name="Flèche vers le bas 2">
          <a:extLst>
            <a:ext uri="{FF2B5EF4-FFF2-40B4-BE49-F238E27FC236}">
              <a16:creationId xmlns="" xmlns:a16="http://schemas.microsoft.com/office/drawing/2014/main" id="{F880C8D7-0469-204B-9C1F-8B7AD87DE63F}"/>
            </a:ext>
          </a:extLst>
        </xdr:cNvPr>
        <xdr:cNvSpPr/>
      </xdr:nvSpPr>
      <xdr:spPr>
        <a:xfrm>
          <a:off x="5892800" y="12814300"/>
          <a:ext cx="550333" cy="381000"/>
        </a:xfrm>
        <a:prstGeom prst="downArrow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endParaRPr lang="fr-F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0</xdr:rowOff>
    </xdr:from>
    <xdr:to>
      <xdr:col>1</xdr:col>
      <xdr:colOff>457200</xdr:colOff>
      <xdr:row>5</xdr:row>
      <xdr:rowOff>127000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C829A5D6-2738-F64E-B2D9-414223407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0"/>
          <a:ext cx="1231900" cy="1117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17</xdr:row>
      <xdr:rowOff>82550</xdr:rowOff>
    </xdr:from>
    <xdr:to>
      <xdr:col>15</xdr:col>
      <xdr:colOff>177808</xdr:colOff>
      <xdr:row>22</xdr:row>
      <xdr:rowOff>142988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1E862045-6678-EE47-8719-DC9C52C0E02C}"/>
            </a:ext>
          </a:extLst>
        </xdr:cNvPr>
        <xdr:cNvSpPr/>
      </xdr:nvSpPr>
      <xdr:spPr>
        <a:xfrm>
          <a:off x="1184274" y="3206750"/>
          <a:ext cx="8670934" cy="962138"/>
        </a:xfrm>
        <a:prstGeom prst="rect">
          <a:avLst/>
        </a:prstGeom>
        <a:noFill/>
        <a:ln w="12700">
          <a:solidFill>
            <a:srgbClr val="6600CC"/>
          </a:solidFill>
        </a:ln>
        <a:effectLst>
          <a:glow rad="63500">
            <a:srgbClr val="6600CC">
              <a:alpha val="40000"/>
            </a:srgbClr>
          </a:glow>
        </a:effectLst>
        <a:scene3d>
          <a:camera prst="orthographicFront"/>
          <a:lightRig rig="threePt" dir="t"/>
        </a:scene3d>
        <a:sp3d extrusionH="76200" contourW="12700">
          <a:extrusionClr>
            <a:srgbClr val="6600CC"/>
          </a:extrusionClr>
          <a:contourClr>
            <a:srgbClr val="6600CC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0</xdr:colOff>
      <xdr:row>23</xdr:row>
      <xdr:rowOff>123824</xdr:rowOff>
    </xdr:from>
    <xdr:to>
      <xdr:col>15</xdr:col>
      <xdr:colOff>187344</xdr:colOff>
      <xdr:row>35</xdr:row>
      <xdr:rowOff>123825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658B0AAE-A2FD-E046-86F6-A99448C3C020}"/>
            </a:ext>
          </a:extLst>
        </xdr:cNvPr>
        <xdr:cNvSpPr/>
      </xdr:nvSpPr>
      <xdr:spPr>
        <a:xfrm>
          <a:off x="1184275" y="4327524"/>
          <a:ext cx="8680469" cy="2133601"/>
        </a:xfrm>
        <a:prstGeom prst="rect">
          <a:avLst/>
        </a:prstGeom>
        <a:noFill/>
        <a:ln w="12700">
          <a:solidFill>
            <a:srgbClr val="6600CC"/>
          </a:solidFill>
        </a:ln>
        <a:effectLst>
          <a:glow rad="63500">
            <a:srgbClr val="6600CC">
              <a:alpha val="40000"/>
            </a:srgbClr>
          </a:glow>
        </a:effectLst>
        <a:scene3d>
          <a:camera prst="orthographicFront"/>
          <a:lightRig rig="threePt" dir="t"/>
        </a:scene3d>
        <a:sp3d extrusionH="76200" contourW="12700">
          <a:extrusionClr>
            <a:srgbClr val="6600CC"/>
          </a:extrusionClr>
          <a:contourClr>
            <a:srgbClr val="6600CC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0</xdr:colOff>
      <xdr:row>36</xdr:row>
      <xdr:rowOff>76201</xdr:rowOff>
    </xdr:from>
    <xdr:to>
      <xdr:col>15</xdr:col>
      <xdr:colOff>234959</xdr:colOff>
      <xdr:row>42</xdr:row>
      <xdr:rowOff>152401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9BA4F134-DD55-9E43-8D30-26500C508FD8}"/>
            </a:ext>
          </a:extLst>
        </xdr:cNvPr>
        <xdr:cNvSpPr/>
      </xdr:nvSpPr>
      <xdr:spPr>
        <a:xfrm>
          <a:off x="1181100" y="6591301"/>
          <a:ext cx="8731259" cy="1231900"/>
        </a:xfrm>
        <a:prstGeom prst="rect">
          <a:avLst/>
        </a:prstGeom>
        <a:noFill/>
        <a:ln w="12700">
          <a:solidFill>
            <a:srgbClr val="6600CC"/>
          </a:solidFill>
        </a:ln>
        <a:effectLst>
          <a:glow rad="63500">
            <a:srgbClr val="6600CC">
              <a:alpha val="40000"/>
            </a:srgbClr>
          </a:glow>
        </a:effectLst>
        <a:scene3d>
          <a:camera prst="orthographicFront"/>
          <a:lightRig rig="threePt" dir="t"/>
        </a:scene3d>
        <a:sp3d extrusionH="76200" contourW="12700">
          <a:extrusionClr>
            <a:srgbClr val="6600CC"/>
          </a:extrusionClr>
          <a:contourClr>
            <a:srgbClr val="6600CC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0</xdr:colOff>
      <xdr:row>6</xdr:row>
      <xdr:rowOff>101599</xdr:rowOff>
    </xdr:from>
    <xdr:to>
      <xdr:col>15</xdr:col>
      <xdr:colOff>187344</xdr:colOff>
      <xdr:row>16</xdr:row>
      <xdr:rowOff>104794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50037D7C-EE90-3A40-96F8-18C80726E4E2}"/>
            </a:ext>
          </a:extLst>
        </xdr:cNvPr>
        <xdr:cNvSpPr/>
      </xdr:nvSpPr>
      <xdr:spPr>
        <a:xfrm>
          <a:off x="1184275" y="1269999"/>
          <a:ext cx="8680469" cy="1781195"/>
        </a:xfrm>
        <a:prstGeom prst="rect">
          <a:avLst/>
        </a:prstGeom>
        <a:noFill/>
        <a:ln w="12700">
          <a:solidFill>
            <a:srgbClr val="6600CC"/>
          </a:solidFill>
        </a:ln>
        <a:effectLst>
          <a:glow rad="63500">
            <a:srgbClr val="6600CC">
              <a:alpha val="40000"/>
            </a:srgbClr>
          </a:glow>
        </a:effectLst>
        <a:scene3d>
          <a:camera prst="orthographicFront"/>
          <a:lightRig rig="threePt" dir="t"/>
        </a:scene3d>
        <a:sp3d extrusionH="76200" contourW="12700">
          <a:extrusionClr>
            <a:srgbClr val="6600CC"/>
          </a:extrusionClr>
          <a:contourClr>
            <a:srgbClr val="6600CC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12700</xdr:colOff>
      <xdr:row>5</xdr:row>
      <xdr:rowOff>127000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CA2584C6-B22D-9940-BB50-37166AFC9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11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304799</xdr:colOff>
      <xdr:row>6</xdr:row>
      <xdr:rowOff>66674</xdr:rowOff>
    </xdr:from>
    <xdr:to>
      <xdr:col>16</xdr:col>
      <xdr:colOff>187328</xdr:colOff>
      <xdr:row>17</xdr:row>
      <xdr:rowOff>120701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F93E7148-1D79-0E4D-B159-1FB4DD2AF86A}"/>
            </a:ext>
          </a:extLst>
        </xdr:cNvPr>
        <xdr:cNvSpPr/>
      </xdr:nvSpPr>
      <xdr:spPr>
        <a:xfrm>
          <a:off x="1181099" y="1222374"/>
          <a:ext cx="9331329" cy="2314627"/>
        </a:xfrm>
        <a:prstGeom prst="rect">
          <a:avLst/>
        </a:prstGeom>
        <a:noFill/>
        <a:ln w="12700"/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307974</xdr:colOff>
      <xdr:row>18</xdr:row>
      <xdr:rowOff>82550</xdr:rowOff>
    </xdr:from>
    <xdr:to>
      <xdr:col>16</xdr:col>
      <xdr:colOff>177808</xdr:colOff>
      <xdr:row>23</xdr:row>
      <xdr:rowOff>142988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A8341FCE-3DEE-0349-90F5-11DDEFD6FF37}"/>
            </a:ext>
          </a:extLst>
        </xdr:cNvPr>
        <xdr:cNvSpPr/>
      </xdr:nvSpPr>
      <xdr:spPr>
        <a:xfrm>
          <a:off x="1184274" y="3676650"/>
          <a:ext cx="9318634" cy="1101838"/>
        </a:xfrm>
        <a:prstGeom prst="rect">
          <a:avLst/>
        </a:prstGeom>
        <a:noFill/>
        <a:ln w="12700"/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307975</xdr:colOff>
      <xdr:row>24</xdr:row>
      <xdr:rowOff>123824</xdr:rowOff>
    </xdr:from>
    <xdr:to>
      <xdr:col>16</xdr:col>
      <xdr:colOff>187342</xdr:colOff>
      <xdr:row>39</xdr:row>
      <xdr:rowOff>44462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85EAAEAD-0739-9E41-831B-70D24C8B2873}"/>
            </a:ext>
          </a:extLst>
        </xdr:cNvPr>
        <xdr:cNvSpPr/>
      </xdr:nvSpPr>
      <xdr:spPr>
        <a:xfrm>
          <a:off x="1184275" y="4937124"/>
          <a:ext cx="9328167" cy="3311538"/>
        </a:xfrm>
        <a:prstGeom prst="rect">
          <a:avLst/>
        </a:prstGeom>
        <a:noFill/>
        <a:ln w="12700"/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307975</xdr:colOff>
      <xdr:row>39</xdr:row>
      <xdr:rowOff>142874</xdr:rowOff>
    </xdr:from>
    <xdr:to>
      <xdr:col>16</xdr:col>
      <xdr:colOff>184190</xdr:colOff>
      <xdr:row>49</xdr:row>
      <xdr:rowOff>66674</xdr:rowOff>
    </xdr:to>
    <xdr:sp macro="" textlink="">
      <xdr:nvSpPr>
        <xdr:cNvPr id="6" name="Rectangle 5">
          <a:extLst>
            <a:ext uri="{FF2B5EF4-FFF2-40B4-BE49-F238E27FC236}">
              <a16:creationId xmlns="" xmlns:a16="http://schemas.microsoft.com/office/drawing/2014/main" id="{243A87CB-D9DC-1549-B28D-2745B1D3B980}"/>
            </a:ext>
          </a:extLst>
        </xdr:cNvPr>
        <xdr:cNvSpPr/>
      </xdr:nvSpPr>
      <xdr:spPr>
        <a:xfrm>
          <a:off x="1184275" y="8347074"/>
          <a:ext cx="9325015" cy="2006600"/>
        </a:xfrm>
        <a:prstGeom prst="rect">
          <a:avLst/>
        </a:prstGeom>
        <a:noFill/>
        <a:ln w="12700"/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285749</xdr:colOff>
      <xdr:row>50</xdr:row>
      <xdr:rowOff>0</xdr:rowOff>
    </xdr:from>
    <xdr:to>
      <xdr:col>16</xdr:col>
      <xdr:colOff>215891</xdr:colOff>
      <xdr:row>62</xdr:row>
      <xdr:rowOff>44487</xdr:rowOff>
    </xdr:to>
    <xdr:sp macro="" textlink="">
      <xdr:nvSpPr>
        <xdr:cNvPr id="7" name="Rectangle 6">
          <a:extLst>
            <a:ext uri="{FF2B5EF4-FFF2-40B4-BE49-F238E27FC236}">
              <a16:creationId xmlns="" xmlns:a16="http://schemas.microsoft.com/office/drawing/2014/main" id="{AC8A5EC9-0CF1-F647-AD86-A7D244682137}"/>
            </a:ext>
          </a:extLst>
        </xdr:cNvPr>
        <xdr:cNvSpPr/>
      </xdr:nvSpPr>
      <xdr:spPr>
        <a:xfrm>
          <a:off x="1162049" y="10464800"/>
          <a:ext cx="9378942" cy="2178087"/>
        </a:xfrm>
        <a:prstGeom prst="rect">
          <a:avLst/>
        </a:prstGeom>
        <a:noFill/>
        <a:ln w="12700"/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304800</xdr:colOff>
      <xdr:row>62</xdr:row>
      <xdr:rowOff>152399</xdr:rowOff>
    </xdr:from>
    <xdr:to>
      <xdr:col>16</xdr:col>
      <xdr:colOff>234959</xdr:colOff>
      <xdr:row>68</xdr:row>
      <xdr:rowOff>152400</xdr:rowOff>
    </xdr:to>
    <xdr:sp macro="" textlink="">
      <xdr:nvSpPr>
        <xdr:cNvPr id="8" name="Rectangle 7">
          <a:extLst>
            <a:ext uri="{FF2B5EF4-FFF2-40B4-BE49-F238E27FC236}">
              <a16:creationId xmlns="" xmlns:a16="http://schemas.microsoft.com/office/drawing/2014/main" id="{3E8F60C0-1FA4-4E4D-AC9D-883D08DCCE0F}"/>
            </a:ext>
          </a:extLst>
        </xdr:cNvPr>
        <xdr:cNvSpPr/>
      </xdr:nvSpPr>
      <xdr:spPr>
        <a:xfrm>
          <a:off x="1181100" y="12750799"/>
          <a:ext cx="9378959" cy="1295401"/>
        </a:xfrm>
        <a:prstGeom prst="rect">
          <a:avLst/>
        </a:prstGeom>
        <a:noFill/>
        <a:ln w="12700"/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254000</xdr:colOff>
      <xdr:row>20</xdr:row>
      <xdr:rowOff>25400</xdr:rowOff>
    </xdr:from>
    <xdr:to>
      <xdr:col>9</xdr:col>
      <xdr:colOff>241300</xdr:colOff>
      <xdr:row>25</xdr:row>
      <xdr:rowOff>165100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60AA2147-8873-904B-A8FA-9ADBD17BA149}"/>
            </a:ext>
          </a:extLst>
        </xdr:cNvPr>
        <xdr:cNvSpPr/>
      </xdr:nvSpPr>
      <xdr:spPr>
        <a:xfrm>
          <a:off x="1536700" y="9474200"/>
          <a:ext cx="8610600" cy="1727200"/>
        </a:xfrm>
        <a:prstGeom prst="rect">
          <a:avLst/>
        </a:prstGeom>
        <a:noFill/>
        <a:ln w="12700"/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266700</xdr:colOff>
      <xdr:row>14</xdr:row>
      <xdr:rowOff>203200</xdr:rowOff>
    </xdr:from>
    <xdr:to>
      <xdr:col>9</xdr:col>
      <xdr:colOff>228600</xdr:colOff>
      <xdr:row>19</xdr:row>
      <xdr:rowOff>203200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D0FEFC6C-BCAC-6E49-A239-801EAAFBAF93}"/>
            </a:ext>
          </a:extLst>
        </xdr:cNvPr>
        <xdr:cNvSpPr/>
      </xdr:nvSpPr>
      <xdr:spPr>
        <a:xfrm>
          <a:off x="1549400" y="8064500"/>
          <a:ext cx="8585200" cy="1270000"/>
        </a:xfrm>
        <a:prstGeom prst="rect">
          <a:avLst/>
        </a:prstGeom>
        <a:noFill/>
        <a:ln w="12700"/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266699</xdr:colOff>
      <xdr:row>10</xdr:row>
      <xdr:rowOff>279400</xdr:rowOff>
    </xdr:from>
    <xdr:to>
      <xdr:col>9</xdr:col>
      <xdr:colOff>215900</xdr:colOff>
      <xdr:row>14</xdr:row>
      <xdr:rowOff>63500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3DBD1DB0-2207-D34B-AE45-973D4371824A}"/>
            </a:ext>
          </a:extLst>
        </xdr:cNvPr>
        <xdr:cNvSpPr/>
      </xdr:nvSpPr>
      <xdr:spPr>
        <a:xfrm>
          <a:off x="1549399" y="6870700"/>
          <a:ext cx="8572501" cy="1054100"/>
        </a:xfrm>
        <a:prstGeom prst="rect">
          <a:avLst/>
        </a:prstGeom>
        <a:noFill/>
        <a:ln w="12700"/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266700</xdr:colOff>
      <xdr:row>5</xdr:row>
      <xdr:rowOff>50800</xdr:rowOff>
    </xdr:from>
    <xdr:to>
      <xdr:col>9</xdr:col>
      <xdr:colOff>215899</xdr:colOff>
      <xdr:row>10</xdr:row>
      <xdr:rowOff>165100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5E287425-CC40-964F-B847-1B60F4BFE20A}"/>
            </a:ext>
          </a:extLst>
        </xdr:cNvPr>
        <xdr:cNvSpPr/>
      </xdr:nvSpPr>
      <xdr:spPr>
        <a:xfrm>
          <a:off x="1549400" y="5689600"/>
          <a:ext cx="8572499" cy="1066800"/>
        </a:xfrm>
        <a:prstGeom prst="rect">
          <a:avLst/>
        </a:prstGeom>
        <a:noFill/>
        <a:ln w="12700"/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0</xdr:row>
      <xdr:rowOff>139700</xdr:rowOff>
    </xdr:from>
    <xdr:to>
      <xdr:col>1</xdr:col>
      <xdr:colOff>588544</xdr:colOff>
      <xdr:row>3</xdr:row>
      <xdr:rowOff>215900</xdr:rowOff>
    </xdr:to>
    <xdr:pic>
      <xdr:nvPicPr>
        <xdr:cNvPr id="6" name="Image 5">
          <a:extLst>
            <a:ext uri="{FF2B5EF4-FFF2-40B4-BE49-F238E27FC236}">
              <a16:creationId xmlns="" xmlns:a16="http://schemas.microsoft.com/office/drawing/2014/main" id="{C993A469-52E0-4E4B-9C7A-0980E6E0A38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9700"/>
          <a:ext cx="1871244" cy="9652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254000</xdr:colOff>
      <xdr:row>16</xdr:row>
      <xdr:rowOff>292100</xdr:rowOff>
    </xdr:from>
    <xdr:to>
      <xdr:col>9</xdr:col>
      <xdr:colOff>241300</xdr:colOff>
      <xdr:row>22</xdr:row>
      <xdr:rowOff>165100</xdr:rowOff>
    </xdr:to>
    <xdr:sp macro="" textlink="">
      <xdr:nvSpPr>
        <xdr:cNvPr id="2" name="Rectangle 1">
          <a:extLst>
            <a:ext uri="{FF2B5EF4-FFF2-40B4-BE49-F238E27FC236}">
              <a16:creationId xmlns="" xmlns:a16="http://schemas.microsoft.com/office/drawing/2014/main" id="{BA840840-E662-4347-B716-189CB542554C}"/>
            </a:ext>
          </a:extLst>
        </xdr:cNvPr>
        <xdr:cNvSpPr/>
      </xdr:nvSpPr>
      <xdr:spPr>
        <a:xfrm>
          <a:off x="1536700" y="5105400"/>
          <a:ext cx="8610600" cy="1714500"/>
        </a:xfrm>
        <a:prstGeom prst="rect">
          <a:avLst/>
        </a:prstGeom>
        <a:noFill/>
        <a:ln w="12700"/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266700</xdr:colOff>
      <xdr:row>12</xdr:row>
      <xdr:rowOff>266700</xdr:rowOff>
    </xdr:from>
    <xdr:to>
      <xdr:col>9</xdr:col>
      <xdr:colOff>304800</xdr:colOff>
      <xdr:row>16</xdr:row>
      <xdr:rowOff>76200</xdr:rowOff>
    </xdr:to>
    <xdr:sp macro="" textlink="">
      <xdr:nvSpPr>
        <xdr:cNvPr id="3" name="Rectangle 2">
          <a:extLst>
            <a:ext uri="{FF2B5EF4-FFF2-40B4-BE49-F238E27FC236}">
              <a16:creationId xmlns="" xmlns:a16="http://schemas.microsoft.com/office/drawing/2014/main" id="{0CC2A4A1-0B5F-F844-899A-366E9481E743}"/>
            </a:ext>
          </a:extLst>
        </xdr:cNvPr>
        <xdr:cNvSpPr/>
      </xdr:nvSpPr>
      <xdr:spPr>
        <a:xfrm>
          <a:off x="1549400" y="3873500"/>
          <a:ext cx="8661400" cy="1016000"/>
        </a:xfrm>
        <a:prstGeom prst="rect">
          <a:avLst/>
        </a:prstGeom>
        <a:noFill/>
        <a:ln w="12700"/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266699</xdr:colOff>
      <xdr:row>8</xdr:row>
      <xdr:rowOff>279400</xdr:rowOff>
    </xdr:from>
    <xdr:to>
      <xdr:col>9</xdr:col>
      <xdr:colOff>215900</xdr:colOff>
      <xdr:row>12</xdr:row>
      <xdr:rowOff>63500</xdr:rowOff>
    </xdr:to>
    <xdr:sp macro="" textlink="">
      <xdr:nvSpPr>
        <xdr:cNvPr id="4" name="Rectangle 3">
          <a:extLst>
            <a:ext uri="{FF2B5EF4-FFF2-40B4-BE49-F238E27FC236}">
              <a16:creationId xmlns="" xmlns:a16="http://schemas.microsoft.com/office/drawing/2014/main" id="{289C3AB3-B42C-434B-B898-0FF4326A1B95}"/>
            </a:ext>
          </a:extLst>
        </xdr:cNvPr>
        <xdr:cNvSpPr/>
      </xdr:nvSpPr>
      <xdr:spPr>
        <a:xfrm>
          <a:off x="1549399" y="5676900"/>
          <a:ext cx="8153401" cy="1054100"/>
        </a:xfrm>
        <a:prstGeom prst="rect">
          <a:avLst/>
        </a:prstGeom>
        <a:noFill/>
        <a:ln w="12700"/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1</xdr:col>
      <xdr:colOff>266701</xdr:colOff>
      <xdr:row>4</xdr:row>
      <xdr:rowOff>266700</xdr:rowOff>
    </xdr:from>
    <xdr:to>
      <xdr:col>9</xdr:col>
      <xdr:colOff>177801</xdr:colOff>
      <xdr:row>8</xdr:row>
      <xdr:rowOff>165100</xdr:rowOff>
    </xdr:to>
    <xdr:sp macro="" textlink="">
      <xdr:nvSpPr>
        <xdr:cNvPr id="5" name="Rectangle 4">
          <a:extLst>
            <a:ext uri="{FF2B5EF4-FFF2-40B4-BE49-F238E27FC236}">
              <a16:creationId xmlns="" xmlns:a16="http://schemas.microsoft.com/office/drawing/2014/main" id="{78E17264-29BB-364F-B975-D0EF95A51E54}"/>
            </a:ext>
          </a:extLst>
        </xdr:cNvPr>
        <xdr:cNvSpPr/>
      </xdr:nvSpPr>
      <xdr:spPr>
        <a:xfrm>
          <a:off x="1549401" y="1460500"/>
          <a:ext cx="8534400" cy="1168400"/>
        </a:xfrm>
        <a:prstGeom prst="rect">
          <a:avLst/>
        </a:prstGeom>
        <a:noFill/>
        <a:ln w="12700"/>
        <a:effectLst>
          <a:glow rad="63500">
            <a:schemeClr val="accent1">
              <a:satMod val="175000"/>
              <a:alpha val="40000"/>
            </a:schemeClr>
          </a:glo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r-FR"/>
        </a:p>
      </xdr:txBody>
    </xdr:sp>
    <xdr:clientData/>
  </xdr:twoCellAnchor>
  <xdr:twoCellAnchor>
    <xdr:from>
      <xdr:col>0</xdr:col>
      <xdr:colOff>0</xdr:colOff>
      <xdr:row>0</xdr:row>
      <xdr:rowOff>139700</xdr:rowOff>
    </xdr:from>
    <xdr:to>
      <xdr:col>1</xdr:col>
      <xdr:colOff>736274</xdr:colOff>
      <xdr:row>3</xdr:row>
      <xdr:rowOff>292100</xdr:rowOff>
    </xdr:to>
    <xdr:pic>
      <xdr:nvPicPr>
        <xdr:cNvPr id="9" name="Image 8">
          <a:extLst>
            <a:ext uri="{FF2B5EF4-FFF2-40B4-BE49-F238E27FC236}">
              <a16:creationId xmlns="" xmlns:a16="http://schemas.microsoft.com/office/drawing/2014/main" id="{B42B8010-816B-5A4B-88CF-BA56B7B4DA2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67200"/>
          <a:ext cx="2018974" cy="7874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37" zoomScale="87" zoomScaleNormal="87" workbookViewId="0">
      <selection activeCell="C2" sqref="C2"/>
    </sheetView>
  </sheetViews>
  <sheetFormatPr baseColWidth="10" defaultColWidth="10.875" defaultRowHeight="15.75"/>
  <cols>
    <col min="1" max="1" width="10.875" style="4"/>
    <col min="2" max="2" width="32" style="4" customWidth="1"/>
    <col min="3" max="3" width="37.125" style="4" customWidth="1"/>
    <col min="4" max="4" width="12.125" style="4" customWidth="1"/>
    <col min="5" max="16384" width="10.875" style="4"/>
  </cols>
  <sheetData>
    <row r="1" spans="1:6" s="8" customFormat="1" ht="30" customHeight="1">
      <c r="D1" s="4"/>
      <c r="E1" s="4"/>
    </row>
    <row r="2" spans="1:6" ht="24" customHeight="1">
      <c r="B2" s="137" t="s">
        <v>83</v>
      </c>
      <c r="C2" s="351">
        <v>2023</v>
      </c>
    </row>
    <row r="4" spans="1:6" s="138" customFormat="1"/>
    <row r="5" spans="1:6" s="140" customFormat="1" ht="22.5">
      <c r="A5" s="139"/>
      <c r="B5" s="364" t="s">
        <v>107</v>
      </c>
      <c r="C5" s="364"/>
      <c r="D5" s="139"/>
      <c r="E5" s="139"/>
      <c r="F5" s="139"/>
    </row>
    <row r="6" spans="1:6" ht="24" customHeight="1"/>
    <row r="7" spans="1:6" s="138" customFormat="1" ht="22.5">
      <c r="A7" s="141" t="s">
        <v>99</v>
      </c>
      <c r="B7" s="141"/>
    </row>
    <row r="8" spans="1:6">
      <c r="A8" s="142"/>
      <c r="B8" s="142"/>
      <c r="C8" s="142"/>
      <c r="D8" s="142"/>
      <c r="E8" s="142"/>
      <c r="F8" s="142"/>
    </row>
    <row r="9" spans="1:6" s="146" customFormat="1" ht="39.950000000000003" customHeight="1">
      <c r="A9" s="365"/>
      <c r="B9" s="365"/>
      <c r="C9" s="365"/>
      <c r="D9" s="143" t="s">
        <v>84</v>
      </c>
      <c r="E9" s="144" t="s">
        <v>85</v>
      </c>
      <c r="F9" s="145" t="s">
        <v>86</v>
      </c>
    </row>
    <row r="10" spans="1:6" s="146" customFormat="1" ht="39.950000000000003" customHeight="1">
      <c r="A10" s="147" t="s">
        <v>87</v>
      </c>
      <c r="B10" s="366" t="s">
        <v>88</v>
      </c>
      <c r="C10" s="367"/>
      <c r="D10" s="352">
        <v>8.76</v>
      </c>
      <c r="E10" s="105">
        <v>0.66</v>
      </c>
      <c r="F10" s="106">
        <f t="shared" ref="F10:F15" si="0">ROUND(D10*E10,2)</f>
        <v>5.78</v>
      </c>
    </row>
    <row r="11" spans="1:6" s="146" customFormat="1" ht="39.950000000000003" customHeight="1">
      <c r="A11" s="147" t="s">
        <v>87</v>
      </c>
      <c r="B11" s="368" t="s">
        <v>89</v>
      </c>
      <c r="C11" s="369"/>
      <c r="D11" s="352">
        <v>8.1</v>
      </c>
      <c r="E11" s="105">
        <v>0.66</v>
      </c>
      <c r="F11" s="106">
        <f t="shared" si="0"/>
        <v>5.35</v>
      </c>
    </row>
    <row r="12" spans="1:6" s="146" customFormat="1" ht="39.950000000000003" customHeight="1">
      <c r="A12" s="147" t="s">
        <v>87</v>
      </c>
      <c r="B12" s="368" t="s">
        <v>90</v>
      </c>
      <c r="C12" s="369"/>
      <c r="D12" s="352">
        <v>8.1</v>
      </c>
      <c r="E12" s="105">
        <v>0.66</v>
      </c>
      <c r="F12" s="106">
        <f t="shared" si="0"/>
        <v>5.35</v>
      </c>
    </row>
    <row r="13" spans="1:6" s="146" customFormat="1" ht="39.950000000000003" customHeight="1">
      <c r="A13" s="147" t="s">
        <v>87</v>
      </c>
      <c r="B13" s="368" t="s">
        <v>91</v>
      </c>
      <c r="C13" s="369"/>
      <c r="D13" s="352">
        <v>7.49</v>
      </c>
      <c r="E13" s="105">
        <v>0.66</v>
      </c>
      <c r="F13" s="106">
        <f t="shared" si="0"/>
        <v>4.9400000000000004</v>
      </c>
    </row>
    <row r="14" spans="1:6" s="146" customFormat="1" ht="39.950000000000003" customHeight="1">
      <c r="A14" s="147" t="s">
        <v>87</v>
      </c>
      <c r="B14" s="368" t="s">
        <v>92</v>
      </c>
      <c r="C14" s="369"/>
      <c r="D14" s="352">
        <v>7.49</v>
      </c>
      <c r="E14" s="105">
        <v>0.66</v>
      </c>
      <c r="F14" s="106">
        <f t="shared" si="0"/>
        <v>4.9400000000000004</v>
      </c>
    </row>
    <row r="15" spans="1:6" s="146" customFormat="1" ht="39.950000000000003" customHeight="1">
      <c r="A15" s="147" t="s">
        <v>87</v>
      </c>
      <c r="B15" s="368" t="s">
        <v>93</v>
      </c>
      <c r="C15" s="369"/>
      <c r="D15" s="352">
        <v>7.2</v>
      </c>
      <c r="E15" s="105">
        <v>0.66</v>
      </c>
      <c r="F15" s="106">
        <f t="shared" si="0"/>
        <v>4.75</v>
      </c>
    </row>
    <row r="18" spans="1:7" s="142" customFormat="1" ht="22.5">
      <c r="A18" s="148" t="s">
        <v>94</v>
      </c>
      <c r="C18" s="149"/>
      <c r="D18" s="149"/>
      <c r="E18" s="149"/>
      <c r="F18" s="149"/>
      <c r="G18" s="149"/>
    </row>
    <row r="19" spans="1:7">
      <c r="A19" s="142"/>
      <c r="B19" s="142"/>
      <c r="C19" s="142"/>
      <c r="D19" s="142"/>
      <c r="E19" s="142"/>
      <c r="F19" s="142"/>
    </row>
    <row r="20" spans="1:7" s="150" customFormat="1" ht="60">
      <c r="B20" s="151" t="s">
        <v>95</v>
      </c>
      <c r="C20" s="151" t="s">
        <v>96</v>
      </c>
      <c r="D20" s="151" t="s">
        <v>97</v>
      </c>
    </row>
    <row r="21" spans="1:7" s="152" customFormat="1" ht="30" customHeight="1">
      <c r="B21" s="353" t="s">
        <v>62</v>
      </c>
      <c r="C21" s="354">
        <v>20000</v>
      </c>
      <c r="D21" s="355">
        <v>0.45</v>
      </c>
    </row>
    <row r="22" spans="1:7" s="152" customFormat="1" ht="30" customHeight="1">
      <c r="B22" s="353" t="s">
        <v>63</v>
      </c>
      <c r="C22" s="356" t="s">
        <v>64</v>
      </c>
      <c r="D22" s="355">
        <v>0.3</v>
      </c>
    </row>
    <row r="23" spans="1:7" s="152" customFormat="1" ht="30" customHeight="1">
      <c r="B23" s="353" t="s">
        <v>65</v>
      </c>
      <c r="C23" s="354">
        <v>16000</v>
      </c>
      <c r="D23" s="355">
        <v>0.15</v>
      </c>
    </row>
    <row r="24" spans="1:7" s="152" customFormat="1" ht="30" customHeight="1">
      <c r="B24" s="357" t="s">
        <v>98</v>
      </c>
      <c r="C24" s="354">
        <v>1300</v>
      </c>
      <c r="D24" s="358"/>
    </row>
    <row r="25" spans="1:7" s="154" customFormat="1" ht="14.25">
      <c r="A25" s="153"/>
      <c r="B25" s="2"/>
      <c r="C25" s="2"/>
    </row>
    <row r="27" spans="1:7" s="142" customFormat="1" ht="22.5">
      <c r="A27" s="148" t="s">
        <v>100</v>
      </c>
      <c r="C27" s="149"/>
      <c r="D27" s="149"/>
      <c r="E27" s="149"/>
      <c r="F27" s="149"/>
      <c r="G27" s="149"/>
    </row>
    <row r="28" spans="1:7">
      <c r="A28" s="142"/>
      <c r="B28" s="142"/>
      <c r="C28" s="142"/>
      <c r="D28" s="142"/>
      <c r="E28" s="142"/>
      <c r="F28" s="142"/>
    </row>
    <row r="29" spans="1:7" s="157" customFormat="1" ht="50.1" customHeight="1">
      <c r="A29" s="150"/>
      <c r="B29" s="155" t="s">
        <v>105</v>
      </c>
      <c r="C29" s="151" t="s">
        <v>101</v>
      </c>
      <c r="D29" s="156"/>
      <c r="E29" s="150"/>
      <c r="F29" s="150"/>
    </row>
    <row r="30" spans="1:7" s="159" customFormat="1" ht="24.95" customHeight="1">
      <c r="A30" s="158" t="s">
        <v>102</v>
      </c>
      <c r="B30" s="359">
        <v>2100</v>
      </c>
      <c r="C30" s="360" t="s">
        <v>330</v>
      </c>
      <c r="D30" s="30"/>
      <c r="E30" s="152"/>
      <c r="F30" s="152"/>
    </row>
    <row r="31" spans="1:7" s="159" customFormat="1" ht="24.95" customHeight="1">
      <c r="A31" s="158" t="s">
        <v>103</v>
      </c>
      <c r="B31" s="361">
        <v>800</v>
      </c>
      <c r="C31" s="360" t="s">
        <v>331</v>
      </c>
      <c r="D31" s="30"/>
      <c r="E31" s="152"/>
      <c r="F31" s="152"/>
    </row>
    <row r="32" spans="1:7" s="159" customFormat="1" ht="24.95" customHeight="1">
      <c r="A32" s="158" t="s">
        <v>104</v>
      </c>
      <c r="B32" s="361">
        <v>300</v>
      </c>
      <c r="C32" s="360" t="s">
        <v>332</v>
      </c>
      <c r="D32" s="30"/>
      <c r="E32" s="152"/>
      <c r="F32" s="152"/>
    </row>
    <row r="35" spans="1:6" s="140" customFormat="1" ht="22.5">
      <c r="A35" s="160"/>
      <c r="B35" s="363" t="s">
        <v>108</v>
      </c>
      <c r="C35" s="363"/>
      <c r="D35" s="160"/>
      <c r="E35" s="160"/>
      <c r="F35" s="160"/>
    </row>
    <row r="37" spans="1:6" ht="22.5">
      <c r="A37" s="148" t="s">
        <v>109</v>
      </c>
    </row>
    <row r="39" spans="1:6" s="8" customFormat="1" ht="30" customHeight="1">
      <c r="B39" s="161" t="s">
        <v>113</v>
      </c>
      <c r="C39" s="359">
        <v>3800</v>
      </c>
    </row>
    <row r="40" spans="1:6" s="8" customFormat="1" ht="30" customHeight="1">
      <c r="B40" s="161" t="s">
        <v>112</v>
      </c>
      <c r="C40" s="359">
        <v>220</v>
      </c>
      <c r="D40" s="8" t="s">
        <v>328</v>
      </c>
    </row>
    <row r="41" spans="1:6" ht="30" customHeight="1">
      <c r="B41" s="161" t="s">
        <v>111</v>
      </c>
      <c r="C41" s="362">
        <v>0.7</v>
      </c>
      <c r="D41" s="8" t="s">
        <v>329</v>
      </c>
    </row>
    <row r="42" spans="1:6" ht="24.95" customHeight="1">
      <c r="B42" s="162"/>
      <c r="C42" s="162"/>
    </row>
    <row r="44" spans="1:6" ht="22.5">
      <c r="A44" s="148" t="s">
        <v>110</v>
      </c>
    </row>
    <row r="46" spans="1:6" s="8" customFormat="1" ht="30" customHeight="1">
      <c r="B46" s="161" t="s">
        <v>113</v>
      </c>
      <c r="C46" s="359">
        <v>300</v>
      </c>
    </row>
    <row r="47" spans="1:6" s="8" customFormat="1" ht="30" customHeight="1">
      <c r="B47" s="163" t="s">
        <v>115</v>
      </c>
      <c r="C47" s="362">
        <v>0.1</v>
      </c>
      <c r="D47" s="8" t="s">
        <v>329</v>
      </c>
    </row>
    <row r="50" spans="1:3" ht="22.5">
      <c r="A50" s="148" t="s">
        <v>114</v>
      </c>
    </row>
    <row r="52" spans="1:3" s="8" customFormat="1" ht="24.95" customHeight="1">
      <c r="B52" s="348"/>
      <c r="C52" s="359"/>
    </row>
    <row r="53" spans="1:3" s="8" customFormat="1" ht="24.95" customHeight="1">
      <c r="B53" s="348"/>
      <c r="C53" s="359"/>
    </row>
    <row r="54" spans="1:3" ht="24.95" customHeight="1">
      <c r="B54" s="348"/>
      <c r="C54" s="359"/>
    </row>
  </sheetData>
  <sheetProtection sheet="1" objects="1" scenarios="1" selectLockedCells="1"/>
  <mergeCells count="9">
    <mergeCell ref="B35:C35"/>
    <mergeCell ref="B5:C5"/>
    <mergeCell ref="A9:C9"/>
    <mergeCell ref="B10:C10"/>
    <mergeCell ref="B11:C11"/>
    <mergeCell ref="B12:C12"/>
    <mergeCell ref="B13:C13"/>
    <mergeCell ref="B14:C14"/>
    <mergeCell ref="B15:C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22"/>
  <sheetViews>
    <sheetView tabSelected="1" zoomScaleNormal="100" workbookViewId="0">
      <selection activeCell="G22" sqref="G22"/>
    </sheetView>
  </sheetViews>
  <sheetFormatPr baseColWidth="10" defaultColWidth="10.875" defaultRowHeight="24.95" customHeight="1"/>
  <cols>
    <col min="1" max="1" width="16.875" style="125" customWidth="1"/>
    <col min="2" max="2" width="10.125" style="125" customWidth="1"/>
    <col min="3" max="3" width="40.875" style="125" customWidth="1"/>
    <col min="4" max="4" width="15" style="125" customWidth="1"/>
    <col min="5" max="5" width="7.625" style="125" customWidth="1"/>
    <col min="6" max="6" width="8.5" style="125" customWidth="1"/>
    <col min="7" max="7" width="13.875" style="125" customWidth="1"/>
    <col min="8" max="8" width="6.375" style="125" customWidth="1"/>
    <col min="9" max="16384" width="10.875" style="125"/>
  </cols>
  <sheetData>
    <row r="1" spans="3:9" ht="24.95" customHeight="1">
      <c r="C1" s="40" t="s">
        <v>130</v>
      </c>
    </row>
    <row r="2" spans="3:9" ht="24.95" customHeight="1">
      <c r="C2" s="40"/>
    </row>
    <row r="3" spans="3:9" ht="20.100000000000001" customHeight="1">
      <c r="C3" s="494" t="s">
        <v>20</v>
      </c>
      <c r="D3" s="42"/>
      <c r="E3" s="109"/>
      <c r="F3" s="80" t="s">
        <v>21</v>
      </c>
      <c r="G3" s="458">
        <f>'0-Paramètres'!C2</f>
        <v>2023</v>
      </c>
      <c r="H3" s="459"/>
    </row>
    <row r="4" spans="3:9" ht="27" customHeight="1">
      <c r="C4" s="495"/>
      <c r="D4" s="44"/>
      <c r="E4" s="45"/>
      <c r="F4" s="126" t="s">
        <v>22</v>
      </c>
      <c r="G4" s="496" t="e">
        <f>G22</f>
        <v>#DIV/0!</v>
      </c>
      <c r="H4" s="497"/>
    </row>
    <row r="6" spans="3:9" ht="20.100000000000001" customHeight="1">
      <c r="C6" s="47" t="s">
        <v>122</v>
      </c>
      <c r="H6" s="457">
        <f>'0-Paramètres'!C2-1</f>
        <v>2022</v>
      </c>
      <c r="I6" s="459"/>
    </row>
    <row r="7" spans="3:9" ht="24.95" customHeight="1" thickBot="1">
      <c r="C7" s="437" t="s">
        <v>35</v>
      </c>
      <c r="D7" s="438"/>
      <c r="E7" s="439" t="s">
        <v>36</v>
      </c>
      <c r="F7" s="441">
        <f>'1-Prévisions activité'!C45</f>
        <v>0</v>
      </c>
      <c r="G7" s="441"/>
      <c r="H7" s="442" t="s">
        <v>36</v>
      </c>
      <c r="I7" s="498" t="e">
        <f>F7/F8</f>
        <v>#DIV/0!</v>
      </c>
    </row>
    <row r="8" spans="3:9" ht="24.95" customHeight="1">
      <c r="C8" s="481" t="s">
        <v>37</v>
      </c>
      <c r="D8" s="482"/>
      <c r="E8" s="440"/>
      <c r="F8" s="447">
        <f>'1-Prévisions activité'!C43</f>
        <v>0</v>
      </c>
      <c r="G8" s="447"/>
      <c r="H8" s="443"/>
      <c r="I8" s="499"/>
    </row>
    <row r="10" spans="3:9" ht="20.100000000000001" customHeight="1">
      <c r="C10" s="47" t="s">
        <v>123</v>
      </c>
      <c r="H10" s="457">
        <f>'0-Paramètres'!C2</f>
        <v>2023</v>
      </c>
      <c r="I10" s="459"/>
    </row>
    <row r="11" spans="3:9" ht="24.95" customHeight="1" thickBot="1">
      <c r="C11" s="437" t="s">
        <v>35</v>
      </c>
      <c r="D11" s="438"/>
      <c r="E11" s="439" t="s">
        <v>36</v>
      </c>
      <c r="F11" s="441">
        <f>'1-Prévisions activité'!D45</f>
        <v>0</v>
      </c>
      <c r="G11" s="441"/>
      <c r="H11" s="442" t="s">
        <v>36</v>
      </c>
      <c r="I11" s="498" t="e">
        <f>F11/F12</f>
        <v>#DIV/0!</v>
      </c>
    </row>
    <row r="12" spans="3:9" ht="24.95" customHeight="1">
      <c r="C12" s="481" t="s">
        <v>37</v>
      </c>
      <c r="D12" s="482"/>
      <c r="E12" s="440"/>
      <c r="F12" s="447">
        <f>'1-Prévisions activité'!D43</f>
        <v>0</v>
      </c>
      <c r="G12" s="447"/>
      <c r="H12" s="443"/>
      <c r="I12" s="499"/>
    </row>
    <row r="14" spans="3:9" ht="20.100000000000001" customHeight="1">
      <c r="C14" s="47" t="s">
        <v>124</v>
      </c>
    </row>
    <row r="15" spans="3:9" ht="24.95" customHeight="1">
      <c r="C15" s="112" t="s">
        <v>125</v>
      </c>
      <c r="D15" s="113"/>
      <c r="E15" s="113"/>
      <c r="F15" s="113"/>
      <c r="G15" s="114" t="e">
        <f>(I11-I7)/I7</f>
        <v>#DIV/0!</v>
      </c>
    </row>
    <row r="16" spans="3:9" ht="24.95" customHeight="1">
      <c r="C16" s="489" t="s">
        <v>126</v>
      </c>
      <c r="D16" s="490"/>
      <c r="E16" s="490"/>
      <c r="F16" s="491"/>
      <c r="G16" s="64" t="e">
        <f>IF(-G15&gt;='0-Paramètres'!C47,'0-Paramètres'!C46,0)</f>
        <v>#DIV/0!</v>
      </c>
    </row>
    <row r="18" spans="3:7" ht="20.100000000000001" customHeight="1">
      <c r="C18" s="47" t="s">
        <v>127</v>
      </c>
      <c r="E18" s="47">
        <f>'0-Paramètres'!C2</f>
        <v>2023</v>
      </c>
    </row>
    <row r="19" spans="3:7" ht="24.95" customHeight="1">
      <c r="C19" s="50" t="s">
        <v>48</v>
      </c>
      <c r="D19" s="51"/>
      <c r="E19" s="51"/>
      <c r="F19" s="51"/>
      <c r="G19" s="69" t="e">
        <f>G16</f>
        <v>#DIV/0!</v>
      </c>
    </row>
    <row r="20" spans="3:7" ht="24.95" customHeight="1">
      <c r="C20" s="122" t="s">
        <v>128</v>
      </c>
      <c r="D20" s="123"/>
      <c r="E20" s="123"/>
      <c r="F20" s="123"/>
      <c r="G20" s="111">
        <f>'1-Prévisions activité'!D9</f>
        <v>0</v>
      </c>
    </row>
    <row r="21" spans="3:7" ht="24.95" customHeight="1" thickBot="1">
      <c r="C21" s="70" t="s">
        <v>129</v>
      </c>
      <c r="D21" s="71"/>
      <c r="E21" s="71"/>
      <c r="F21" s="71" t="s">
        <v>49</v>
      </c>
      <c r="G21" s="124">
        <f>'1-Prévisions activité'!C39/12</f>
        <v>1</v>
      </c>
    </row>
    <row r="22" spans="3:7" ht="24.95" customHeight="1">
      <c r="C22" s="73" t="s">
        <v>47</v>
      </c>
      <c r="D22" s="74"/>
      <c r="E22" s="75">
        <f>'0-Paramètres'!C2</f>
        <v>2023</v>
      </c>
      <c r="F22" s="77" t="s">
        <v>36</v>
      </c>
      <c r="G22" s="78" t="e">
        <f>G19*G20*G21</f>
        <v>#DIV/0!</v>
      </c>
    </row>
  </sheetData>
  <sheetProtection sheet="1" objects="1" scenarios="1"/>
  <mergeCells count="20">
    <mergeCell ref="C3:C4"/>
    <mergeCell ref="G3:H3"/>
    <mergeCell ref="G4:H4"/>
    <mergeCell ref="I7:I8"/>
    <mergeCell ref="C8:D8"/>
    <mergeCell ref="F8:G8"/>
    <mergeCell ref="H7:H8"/>
    <mergeCell ref="H6:I6"/>
    <mergeCell ref="H10:I10"/>
    <mergeCell ref="C11:D11"/>
    <mergeCell ref="C12:D12"/>
    <mergeCell ref="C16:F16"/>
    <mergeCell ref="C7:D7"/>
    <mergeCell ref="E7:E8"/>
    <mergeCell ref="F7:G7"/>
    <mergeCell ref="E11:E12"/>
    <mergeCell ref="F11:G11"/>
    <mergeCell ref="H11:H12"/>
    <mergeCell ref="I11:I12"/>
    <mergeCell ref="F12:G12"/>
  </mergeCells>
  <pageMargins left="0.45" right="0.45" top="0.5" bottom="0.5" header="0.3" footer="0.3"/>
  <pageSetup paperSize="9" scale="62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opLeftCell="A37" workbookViewId="0">
      <selection activeCell="C16" sqref="C16"/>
    </sheetView>
  </sheetViews>
  <sheetFormatPr baseColWidth="10" defaultColWidth="10.875" defaultRowHeight="30" customHeight="1"/>
  <cols>
    <col min="1" max="1" width="40.625" style="4" customWidth="1"/>
    <col min="2" max="2" width="4.125" style="4" customWidth="1"/>
    <col min="3" max="4" width="13.875" style="4" customWidth="1"/>
    <col min="5" max="5" width="11.625" style="4" customWidth="1"/>
    <col min="6" max="6" width="13.875" style="4" customWidth="1"/>
    <col min="7" max="7" width="4.125" style="4" customWidth="1"/>
    <col min="8" max="9" width="10.875" style="4"/>
    <col min="10" max="10" width="11.5" style="4" customWidth="1"/>
    <col min="11" max="16384" width="10.875" style="4"/>
  </cols>
  <sheetData>
    <row r="1" spans="1:10" s="165" customFormat="1" ht="30" customHeight="1">
      <c r="A1" s="164" t="s">
        <v>138</v>
      </c>
      <c r="C1" s="166"/>
      <c r="D1" s="166" t="s">
        <v>83</v>
      </c>
      <c r="E1" s="346">
        <f>'0-Paramètres'!C2</f>
        <v>2023</v>
      </c>
      <c r="F1" s="166"/>
      <c r="H1" s="166"/>
      <c r="I1" s="166"/>
      <c r="J1" s="167" t="s">
        <v>76</v>
      </c>
    </row>
    <row r="3" spans="1:10" s="165" customFormat="1" ht="30" customHeight="1">
      <c r="A3" s="373" t="s">
        <v>139</v>
      </c>
      <c r="B3" s="373"/>
      <c r="C3" s="373"/>
      <c r="D3" s="373"/>
      <c r="E3" s="373"/>
      <c r="F3" s="373"/>
      <c r="G3" s="373"/>
      <c r="H3" s="373"/>
      <c r="I3" s="373"/>
      <c r="J3" s="373"/>
    </row>
    <row r="4" spans="1:10" ht="15.95" customHeight="1"/>
    <row r="5" spans="1:10" s="10" customFormat="1" ht="30" customHeight="1">
      <c r="B5" s="168" t="s">
        <v>182</v>
      </c>
      <c r="C5" s="169"/>
      <c r="D5" s="201" t="s">
        <v>181</v>
      </c>
      <c r="E5" s="202"/>
    </row>
    <row r="6" spans="1:10" ht="15.95" customHeight="1"/>
    <row r="7" spans="1:10" s="8" customFormat="1" ht="30" customHeight="1">
      <c r="A7" s="370" t="s">
        <v>140</v>
      </c>
      <c r="B7" s="371"/>
      <c r="C7" s="371"/>
      <c r="D7" s="371"/>
      <c r="E7" s="371"/>
      <c r="F7" s="371"/>
      <c r="G7" s="371"/>
      <c r="H7" s="371"/>
      <c r="I7" s="371"/>
      <c r="J7" s="372"/>
    </row>
    <row r="8" spans="1:10" s="170" customFormat="1" ht="30" customHeight="1">
      <c r="C8" s="171" t="s">
        <v>141</v>
      </c>
      <c r="D8" s="171" t="s">
        <v>142</v>
      </c>
      <c r="E8" s="171"/>
    </row>
    <row r="9" spans="1:10" s="34" customFormat="1" ht="30" customHeight="1">
      <c r="A9" s="172" t="s">
        <v>322</v>
      </c>
      <c r="C9" s="173"/>
      <c r="D9" s="173"/>
    </row>
    <row r="10" spans="1:10" s="34" customFormat="1" ht="30" customHeight="1">
      <c r="A10" s="172" t="s">
        <v>143</v>
      </c>
      <c r="C10" s="174"/>
      <c r="D10" s="174"/>
    </row>
    <row r="11" spans="1:10" s="34" customFormat="1" ht="30" customHeight="1">
      <c r="A11" s="172" t="s">
        <v>120</v>
      </c>
      <c r="C11" s="173"/>
      <c r="D11" s="173"/>
    </row>
    <row r="12" spans="1:10" s="34" customFormat="1" ht="30" customHeight="1">
      <c r="A12" s="172" t="s">
        <v>144</v>
      </c>
      <c r="C12" s="175">
        <f>C9*C10*C11</f>
        <v>0</v>
      </c>
      <c r="D12" s="175">
        <f>D9*D10*D11</f>
        <v>0</v>
      </c>
    </row>
    <row r="14" spans="1:10" s="8" customFormat="1" ht="30" customHeight="1">
      <c r="A14" s="370" t="s">
        <v>145</v>
      </c>
      <c r="B14" s="371"/>
      <c r="C14" s="371"/>
      <c r="D14" s="371"/>
      <c r="E14" s="371"/>
      <c r="F14" s="371"/>
      <c r="G14" s="371"/>
      <c r="H14" s="371"/>
      <c r="I14" s="371"/>
      <c r="J14" s="372"/>
    </row>
    <row r="15" spans="1:10" s="170" customFormat="1" ht="60" customHeight="1">
      <c r="C15" s="170" t="s">
        <v>146</v>
      </c>
      <c r="D15" s="176" t="s">
        <v>147</v>
      </c>
      <c r="E15" s="176" t="s">
        <v>120</v>
      </c>
      <c r="F15" s="176" t="s">
        <v>148</v>
      </c>
      <c r="H15" s="171" t="s">
        <v>149</v>
      </c>
      <c r="I15" s="171" t="s">
        <v>150</v>
      </c>
      <c r="J15" s="171" t="s">
        <v>151</v>
      </c>
    </row>
    <row r="16" spans="1:10" s="8" customFormat="1" ht="30" customHeight="1">
      <c r="A16" s="177" t="s">
        <v>152</v>
      </c>
      <c r="C16" s="178"/>
      <c r="D16" s="178"/>
      <c r="E16" s="179"/>
      <c r="F16" s="180"/>
      <c r="H16" s="181" t="e">
        <f>D16/E16</f>
        <v>#DIV/0!</v>
      </c>
      <c r="I16" s="182" t="e">
        <f>C16/D16</f>
        <v>#DIV/0!</v>
      </c>
      <c r="J16" s="183" t="e">
        <f>F16/C16</f>
        <v>#DIV/0!</v>
      </c>
    </row>
    <row r="17" spans="1:11" s="8" customFormat="1" ht="30" customHeight="1">
      <c r="A17" s="184" t="s">
        <v>153</v>
      </c>
      <c r="C17" s="178"/>
      <c r="D17" s="178"/>
      <c r="E17" s="179"/>
      <c r="F17" s="180"/>
      <c r="H17" s="181" t="e">
        <f>D17/E17</f>
        <v>#DIV/0!</v>
      </c>
      <c r="I17" s="182"/>
      <c r="J17" s="183" t="e">
        <f>F17/C17</f>
        <v>#DIV/0!</v>
      </c>
    </row>
    <row r="19" spans="1:11" s="8" customFormat="1" ht="30" customHeight="1">
      <c r="A19" s="370" t="s">
        <v>154</v>
      </c>
      <c r="B19" s="371"/>
      <c r="C19" s="371"/>
      <c r="D19" s="371"/>
      <c r="E19" s="371"/>
      <c r="F19" s="371"/>
      <c r="G19" s="371"/>
      <c r="H19" s="371"/>
      <c r="I19" s="371"/>
      <c r="J19" s="372"/>
    </row>
    <row r="20" spans="1:11" s="8" customFormat="1" ht="30" customHeight="1">
      <c r="A20" s="185" t="s">
        <v>155</v>
      </c>
      <c r="C20" s="186" t="e">
        <f>H17*D11</f>
        <v>#DIV/0!</v>
      </c>
      <c r="D20" s="187" t="s">
        <v>156</v>
      </c>
      <c r="F20" s="4"/>
      <c r="H20" s="4"/>
      <c r="I20" s="4"/>
      <c r="J20" s="4"/>
    </row>
    <row r="21" spans="1:11" ht="30" customHeight="1">
      <c r="A21" s="185" t="s">
        <v>157</v>
      </c>
      <c r="C21" s="188"/>
    </row>
    <row r="23" spans="1:11" s="8" customFormat="1" ht="30" customHeight="1">
      <c r="A23" s="370" t="s">
        <v>158</v>
      </c>
      <c r="B23" s="371"/>
      <c r="C23" s="371"/>
      <c r="D23" s="371"/>
      <c r="E23" s="371"/>
      <c r="F23" s="371"/>
      <c r="G23" s="371"/>
      <c r="H23" s="371"/>
      <c r="I23" s="371"/>
      <c r="J23" s="372"/>
    </row>
    <row r="24" spans="1:11" s="8" customFormat="1" ht="30" customHeight="1">
      <c r="A24" s="185" t="s">
        <v>159</v>
      </c>
      <c r="C24" s="189"/>
      <c r="D24" s="187" t="s">
        <v>160</v>
      </c>
      <c r="F24" s="4"/>
      <c r="H24" s="4"/>
      <c r="I24" s="4"/>
      <c r="J24" s="4"/>
    </row>
    <row r="26" spans="1:11" s="8" customFormat="1" ht="30" customHeight="1">
      <c r="A26" s="370" t="s">
        <v>161</v>
      </c>
      <c r="B26" s="371"/>
      <c r="C26" s="371"/>
      <c r="D26" s="371"/>
      <c r="E26" s="371"/>
      <c r="F26" s="371"/>
      <c r="G26" s="371"/>
      <c r="H26" s="371"/>
      <c r="I26" s="371"/>
      <c r="J26" s="372"/>
    </row>
    <row r="27" spans="1:11" s="8" customFormat="1" ht="30" customHeight="1">
      <c r="A27" s="177" t="s">
        <v>162</v>
      </c>
      <c r="C27" s="186">
        <f>C21*C24</f>
        <v>0</v>
      </c>
      <c r="D27" s="187" t="s">
        <v>163</v>
      </c>
      <c r="F27" s="4"/>
      <c r="H27" s="4"/>
      <c r="I27" s="4"/>
      <c r="J27" s="4"/>
    </row>
    <row r="29" spans="1:11" s="8" customFormat="1" ht="30" customHeight="1">
      <c r="A29" s="370" t="s">
        <v>164</v>
      </c>
      <c r="B29" s="371"/>
      <c r="C29" s="371"/>
      <c r="D29" s="371"/>
      <c r="E29" s="371"/>
      <c r="F29" s="371"/>
      <c r="G29" s="371"/>
      <c r="H29" s="371"/>
      <c r="I29" s="371"/>
      <c r="J29" s="372"/>
    </row>
    <row r="30" spans="1:11" s="8" customFormat="1" ht="30" customHeight="1">
      <c r="A30" s="177" t="s">
        <v>165</v>
      </c>
      <c r="C30" s="190"/>
      <c r="D30" s="374" t="s">
        <v>166</v>
      </c>
      <c r="E30" s="376"/>
      <c r="F30" s="375"/>
      <c r="G30" s="375"/>
      <c r="H30" s="375"/>
      <c r="I30" s="375"/>
      <c r="J30" s="375"/>
    </row>
    <row r="32" spans="1:11" s="8" customFormat="1" ht="30" customHeight="1">
      <c r="A32" s="370" t="s">
        <v>183</v>
      </c>
      <c r="B32" s="371"/>
      <c r="C32" s="371"/>
      <c r="D32" s="371"/>
      <c r="E32" s="371"/>
      <c r="F32" s="371"/>
      <c r="G32" s="371"/>
      <c r="H32" s="371"/>
      <c r="I32" s="371"/>
      <c r="J32" s="372"/>
      <c r="K32" s="191"/>
    </row>
    <row r="33" spans="1:11" ht="30" customHeight="1">
      <c r="A33" s="177" t="s">
        <v>167</v>
      </c>
      <c r="C33" s="347" t="s">
        <v>179</v>
      </c>
      <c r="D33" s="187" t="s">
        <v>168</v>
      </c>
    </row>
    <row r="34" spans="1:11" ht="30" customHeight="1">
      <c r="A34" s="177" t="s">
        <v>169</v>
      </c>
      <c r="C34" s="199"/>
      <c r="D34" s="203" t="s">
        <v>180</v>
      </c>
      <c r="E34" s="192"/>
    </row>
    <row r="36" spans="1:11" s="8" customFormat="1" ht="30" customHeight="1">
      <c r="A36" s="370" t="s">
        <v>323</v>
      </c>
      <c r="B36" s="371"/>
      <c r="C36" s="371"/>
      <c r="D36" s="371"/>
      <c r="E36" s="371"/>
      <c r="F36" s="371"/>
      <c r="G36" s="371"/>
      <c r="H36" s="371"/>
      <c r="I36" s="371"/>
      <c r="J36" s="372"/>
      <c r="K36" s="191"/>
    </row>
    <row r="37" spans="1:11" ht="30" customHeight="1">
      <c r="A37" s="177" t="s">
        <v>170</v>
      </c>
      <c r="C37" s="179"/>
      <c r="D37" s="374" t="s">
        <v>171</v>
      </c>
      <c r="E37" s="376"/>
      <c r="F37" s="375"/>
      <c r="G37" s="375"/>
      <c r="H37" s="375"/>
      <c r="I37" s="375"/>
      <c r="J37" s="375"/>
    </row>
    <row r="38" spans="1:11" ht="30" customHeight="1">
      <c r="A38" s="177" t="s">
        <v>172</v>
      </c>
      <c r="C38" s="179"/>
    </row>
    <row r="39" spans="1:11" s="110" customFormat="1" ht="30" customHeight="1">
      <c r="A39" s="177" t="s">
        <v>117</v>
      </c>
      <c r="B39" s="4"/>
      <c r="C39" s="345">
        <v>12</v>
      </c>
      <c r="D39" s="374" t="s">
        <v>119</v>
      </c>
      <c r="E39" s="376"/>
      <c r="F39" s="376"/>
      <c r="G39" s="376"/>
      <c r="H39" s="376"/>
      <c r="I39" s="376"/>
      <c r="J39" s="376"/>
    </row>
    <row r="41" spans="1:11" s="8" customFormat="1" ht="30" customHeight="1">
      <c r="A41" s="370" t="s">
        <v>173</v>
      </c>
      <c r="B41" s="371"/>
      <c r="C41" s="371"/>
      <c r="D41" s="371"/>
      <c r="E41" s="371"/>
      <c r="F41" s="371"/>
      <c r="G41" s="371"/>
      <c r="H41" s="371"/>
      <c r="I41" s="371"/>
      <c r="J41" s="372"/>
    </row>
    <row r="42" spans="1:11" s="194" customFormat="1" ht="30" customHeight="1">
      <c r="A42" s="193" t="s">
        <v>174</v>
      </c>
      <c r="C42" s="171" t="s">
        <v>141</v>
      </c>
      <c r="D42" s="171" t="s">
        <v>142</v>
      </c>
      <c r="E42" s="170" t="s">
        <v>175</v>
      </c>
    </row>
    <row r="43" spans="1:11" s="8" customFormat="1" ht="30" customHeight="1">
      <c r="A43" s="177" t="s">
        <v>146</v>
      </c>
      <c r="C43" s="186">
        <f>C16</f>
        <v>0</v>
      </c>
      <c r="D43" s="186">
        <f>C27</f>
        <v>0</v>
      </c>
      <c r="E43" s="182" t="e">
        <f>D43/C43</f>
        <v>#DIV/0!</v>
      </c>
      <c r="F43" s="4"/>
      <c r="H43" s="4"/>
      <c r="I43" s="4"/>
      <c r="J43" s="4"/>
    </row>
    <row r="44" spans="1:11" s="8" customFormat="1" ht="30" customHeight="1">
      <c r="A44" s="177" t="s">
        <v>176</v>
      </c>
      <c r="C44" s="186">
        <f>D16</f>
        <v>0</v>
      </c>
      <c r="D44" s="186">
        <f>C21</f>
        <v>0</v>
      </c>
      <c r="E44" s="182" t="e">
        <f t="shared" ref="E44:E45" si="0">D44/C44</f>
        <v>#DIV/0!</v>
      </c>
      <c r="F44" s="4"/>
      <c r="H44" s="4"/>
      <c r="I44" s="4"/>
      <c r="J44" s="4"/>
    </row>
    <row r="45" spans="1:11" s="8" customFormat="1" ht="30" customHeight="1">
      <c r="A45" s="177" t="s">
        <v>321</v>
      </c>
      <c r="C45" s="195">
        <f>F16</f>
        <v>0</v>
      </c>
      <c r="D45" s="195">
        <f>C27*C30</f>
        <v>0</v>
      </c>
      <c r="E45" s="182" t="e">
        <f t="shared" si="0"/>
        <v>#DIV/0!</v>
      </c>
      <c r="F45" s="4"/>
      <c r="H45" s="4"/>
      <c r="I45" s="4"/>
      <c r="J45" s="4"/>
    </row>
    <row r="46" spans="1:11" s="8" customFormat="1" ht="30" customHeight="1">
      <c r="A46" s="196" t="s">
        <v>177</v>
      </c>
      <c r="C46" s="197" t="e">
        <f>D16/C12</f>
        <v>#DIV/0!</v>
      </c>
      <c r="D46" s="197" t="e">
        <f>D44/D12</f>
        <v>#DIV/0!</v>
      </c>
      <c r="E46" s="374" t="s">
        <v>178</v>
      </c>
      <c r="F46" s="375"/>
      <c r="G46" s="375"/>
      <c r="H46" s="375"/>
      <c r="I46" s="375"/>
      <c r="J46" s="375"/>
    </row>
    <row r="47" spans="1:11" ht="30" customHeight="1">
      <c r="A47" s="198"/>
    </row>
    <row r="48" spans="1:11" ht="47.1" customHeight="1">
      <c r="A48" s="377" t="s">
        <v>116</v>
      </c>
      <c r="B48" s="377"/>
      <c r="C48" s="377"/>
      <c r="D48" s="377"/>
      <c r="E48" s="377"/>
      <c r="F48" s="377"/>
      <c r="G48" s="377"/>
      <c r="H48" s="377"/>
      <c r="I48" s="377"/>
      <c r="J48" s="377"/>
    </row>
    <row r="49" spans="1:10" ht="47.1" customHeight="1">
      <c r="A49" s="377" t="s">
        <v>118</v>
      </c>
      <c r="B49" s="377"/>
      <c r="C49" s="377"/>
      <c r="D49" s="377"/>
      <c r="E49" s="377"/>
      <c r="F49" s="377"/>
      <c r="G49" s="377"/>
      <c r="H49" s="377"/>
      <c r="I49" s="377"/>
      <c r="J49" s="377"/>
    </row>
  </sheetData>
  <sheetProtection sheet="1" objects="1" scenarios="1" selectLockedCells="1"/>
  <mergeCells count="16">
    <mergeCell ref="E46:J46"/>
    <mergeCell ref="D39:J39"/>
    <mergeCell ref="A48:J48"/>
    <mergeCell ref="A49:J49"/>
    <mergeCell ref="A29:J29"/>
    <mergeCell ref="D30:J30"/>
    <mergeCell ref="A32:J32"/>
    <mergeCell ref="A36:J36"/>
    <mergeCell ref="D37:J37"/>
    <mergeCell ref="A41:J41"/>
    <mergeCell ref="A26:J26"/>
    <mergeCell ref="A3:J3"/>
    <mergeCell ref="A7:J7"/>
    <mergeCell ref="A14:J14"/>
    <mergeCell ref="A19:J19"/>
    <mergeCell ref="A23:J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opLeftCell="A25" workbookViewId="0">
      <selection activeCell="E10" sqref="E10"/>
    </sheetView>
  </sheetViews>
  <sheetFormatPr baseColWidth="10" defaultColWidth="13.5" defaultRowHeight="20.100000000000001" customHeight="1"/>
  <cols>
    <col min="1" max="2" width="30.875" style="251" customWidth="1"/>
    <col min="3" max="4" width="9.625" style="251" customWidth="1"/>
    <col min="5" max="5" width="6.875" style="251" customWidth="1"/>
    <col min="6" max="6" width="9.875" style="206" customWidth="1"/>
    <col min="7" max="16384" width="13.5" style="206"/>
  </cols>
  <sheetData>
    <row r="1" spans="1:7" ht="20.100000000000001" customHeight="1">
      <c r="A1" s="204" t="str">
        <f>'1-Prévisions activité'!A1</f>
        <v>NOM DE LA CRÉCHE</v>
      </c>
      <c r="B1" s="205"/>
      <c r="C1" s="205"/>
      <c r="D1" s="205"/>
      <c r="E1" s="263"/>
      <c r="F1" s="207" t="str">
        <f>'1-Prévisions activité'!J1</f>
        <v>DATE</v>
      </c>
    </row>
    <row r="2" spans="1:7" ht="20.100000000000001" customHeight="1">
      <c r="A2" s="205"/>
      <c r="B2" s="205"/>
      <c r="C2" s="205"/>
      <c r="D2" s="205"/>
      <c r="E2" s="205"/>
      <c r="F2" s="208"/>
    </row>
    <row r="3" spans="1:7" ht="20.100000000000001" customHeight="1">
      <c r="A3" s="205"/>
      <c r="B3" s="205"/>
      <c r="C3" s="205"/>
      <c r="D3" s="205"/>
      <c r="E3" s="205"/>
      <c r="F3" s="208"/>
    </row>
    <row r="4" spans="1:7" s="165" customFormat="1" ht="20.100000000000001" customHeight="1">
      <c r="A4" s="381" t="s">
        <v>184</v>
      </c>
      <c r="B4" s="381"/>
      <c r="C4" s="381"/>
      <c r="D4" s="381"/>
      <c r="E4" s="381"/>
      <c r="F4" s="381"/>
      <c r="G4" s="209"/>
    </row>
    <row r="5" spans="1:7" ht="20.100000000000001" customHeight="1" thickBot="1">
      <c r="A5" s="210"/>
      <c r="B5" s="210"/>
      <c r="C5" s="210"/>
      <c r="D5" s="210"/>
      <c r="E5" s="210"/>
      <c r="F5" s="211"/>
    </row>
    <row r="6" spans="1:7" s="212" customFormat="1" ht="20.100000000000001" customHeight="1">
      <c r="A6" s="382" t="s">
        <v>185</v>
      </c>
      <c r="B6" s="384" t="s">
        <v>186</v>
      </c>
      <c r="C6" s="384" t="s">
        <v>187</v>
      </c>
      <c r="D6" s="386" t="s">
        <v>188</v>
      </c>
      <c r="E6" s="386" t="s">
        <v>189</v>
      </c>
      <c r="F6" s="389" t="s">
        <v>190</v>
      </c>
    </row>
    <row r="7" spans="1:7" ht="20.100000000000001" customHeight="1" thickBot="1">
      <c r="A7" s="383"/>
      <c r="B7" s="385"/>
      <c r="C7" s="385"/>
      <c r="D7" s="387"/>
      <c r="E7" s="388"/>
      <c r="F7" s="390"/>
    </row>
    <row r="8" spans="1:7" s="215" customFormat="1" ht="15" customHeight="1" thickBot="1">
      <c r="A8" s="213"/>
      <c r="B8" s="213"/>
      <c r="C8" s="213"/>
      <c r="D8" s="214"/>
      <c r="E8" s="213"/>
      <c r="F8" s="213"/>
    </row>
    <row r="9" spans="1:7" s="212" customFormat="1" ht="20.100000000000001" customHeight="1">
      <c r="A9" s="216" t="s">
        <v>191</v>
      </c>
      <c r="B9" s="217"/>
      <c r="C9" s="218"/>
      <c r="D9" s="219"/>
      <c r="E9" s="218"/>
      <c r="F9" s="220"/>
    </row>
    <row r="10" spans="1:7" s="212" customFormat="1" ht="20.100000000000001" customHeight="1">
      <c r="A10" s="221"/>
      <c r="B10" s="222"/>
      <c r="C10" s="223"/>
      <c r="D10" s="224"/>
      <c r="E10" s="223"/>
      <c r="F10" s="225">
        <f>D10*E10</f>
        <v>0</v>
      </c>
    </row>
    <row r="11" spans="1:7" s="212" customFormat="1" ht="20.100000000000001" customHeight="1">
      <c r="A11" s="226"/>
      <c r="B11" s="227"/>
      <c r="C11" s="228"/>
      <c r="D11" s="229"/>
      <c r="E11" s="228"/>
      <c r="F11" s="225">
        <f>D11*E11</f>
        <v>0</v>
      </c>
    </row>
    <row r="12" spans="1:7" s="212" customFormat="1" ht="20.100000000000001" customHeight="1">
      <c r="A12" s="226"/>
      <c r="B12" s="227"/>
      <c r="C12" s="228"/>
      <c r="D12" s="229"/>
      <c r="E12" s="228"/>
      <c r="F12" s="225">
        <f t="shared" ref="F12:F29" si="0">D12*E12</f>
        <v>0</v>
      </c>
    </row>
    <row r="13" spans="1:7" s="212" customFormat="1" ht="20.100000000000001" customHeight="1">
      <c r="A13" s="226"/>
      <c r="B13" s="227"/>
      <c r="C13" s="228"/>
      <c r="D13" s="229"/>
      <c r="E13" s="228"/>
      <c r="F13" s="225">
        <f t="shared" si="0"/>
        <v>0</v>
      </c>
    </row>
    <row r="14" spans="1:7" s="212" customFormat="1" ht="20.100000000000001" customHeight="1">
      <c r="A14" s="226"/>
      <c r="B14" s="227"/>
      <c r="C14" s="228"/>
      <c r="D14" s="229"/>
      <c r="E14" s="228"/>
      <c r="F14" s="225">
        <f t="shared" si="0"/>
        <v>0</v>
      </c>
    </row>
    <row r="15" spans="1:7" s="212" customFormat="1" ht="20.100000000000001" customHeight="1">
      <c r="A15" s="226"/>
      <c r="B15" s="227"/>
      <c r="C15" s="228"/>
      <c r="D15" s="229"/>
      <c r="E15" s="228"/>
      <c r="F15" s="225">
        <f t="shared" si="0"/>
        <v>0</v>
      </c>
    </row>
    <row r="16" spans="1:7" s="212" customFormat="1" ht="20.100000000000001" customHeight="1">
      <c r="A16" s="226"/>
      <c r="B16" s="227"/>
      <c r="C16" s="228"/>
      <c r="D16" s="229"/>
      <c r="E16" s="228"/>
      <c r="F16" s="225">
        <f t="shared" si="0"/>
        <v>0</v>
      </c>
    </row>
    <row r="17" spans="1:7" s="212" customFormat="1" ht="20.100000000000001" customHeight="1">
      <c r="A17" s="226"/>
      <c r="B17" s="227"/>
      <c r="C17" s="228"/>
      <c r="D17" s="229"/>
      <c r="E17" s="228"/>
      <c r="F17" s="225">
        <f t="shared" si="0"/>
        <v>0</v>
      </c>
    </row>
    <row r="18" spans="1:7" s="212" customFormat="1" ht="20.100000000000001" customHeight="1">
      <c r="A18" s="226"/>
      <c r="B18" s="227"/>
      <c r="C18" s="228"/>
      <c r="D18" s="229"/>
      <c r="E18" s="228"/>
      <c r="F18" s="225">
        <f t="shared" si="0"/>
        <v>0</v>
      </c>
    </row>
    <row r="19" spans="1:7" s="212" customFormat="1" ht="20.100000000000001" customHeight="1">
      <c r="A19" s="226"/>
      <c r="B19" s="227"/>
      <c r="C19" s="228"/>
      <c r="D19" s="229"/>
      <c r="E19" s="228"/>
      <c r="F19" s="225">
        <f t="shared" si="0"/>
        <v>0</v>
      </c>
    </row>
    <row r="20" spans="1:7" s="212" customFormat="1" ht="20.100000000000001" customHeight="1">
      <c r="A20" s="226"/>
      <c r="B20" s="227"/>
      <c r="C20" s="228"/>
      <c r="D20" s="229"/>
      <c r="E20" s="228"/>
      <c r="F20" s="225">
        <f t="shared" si="0"/>
        <v>0</v>
      </c>
    </row>
    <row r="21" spans="1:7" s="212" customFormat="1" ht="20.100000000000001" customHeight="1">
      <c r="A21" s="226"/>
      <c r="B21" s="227"/>
      <c r="C21" s="228"/>
      <c r="D21" s="229"/>
      <c r="E21" s="228"/>
      <c r="F21" s="225">
        <f t="shared" si="0"/>
        <v>0</v>
      </c>
    </row>
    <row r="22" spans="1:7" s="212" customFormat="1" ht="20.100000000000001" customHeight="1">
      <c r="A22" s="226"/>
      <c r="B22" s="227"/>
      <c r="C22" s="228"/>
      <c r="D22" s="229"/>
      <c r="E22" s="228"/>
      <c r="F22" s="225">
        <f t="shared" si="0"/>
        <v>0</v>
      </c>
    </row>
    <row r="23" spans="1:7" s="212" customFormat="1" ht="20.100000000000001" customHeight="1">
      <c r="A23" s="226"/>
      <c r="B23" s="227"/>
      <c r="C23" s="228"/>
      <c r="D23" s="229"/>
      <c r="E23" s="228"/>
      <c r="F23" s="225">
        <f t="shared" si="0"/>
        <v>0</v>
      </c>
    </row>
    <row r="24" spans="1:7" s="212" customFormat="1" ht="20.100000000000001" customHeight="1">
      <c r="A24" s="226"/>
      <c r="B24" s="227"/>
      <c r="C24" s="228"/>
      <c r="D24" s="230"/>
      <c r="E24" s="228"/>
      <c r="F24" s="225">
        <f t="shared" si="0"/>
        <v>0</v>
      </c>
    </row>
    <row r="25" spans="1:7" s="212" customFormat="1" ht="20.100000000000001" customHeight="1">
      <c r="A25" s="226"/>
      <c r="B25" s="227"/>
      <c r="C25" s="228"/>
      <c r="D25" s="230"/>
      <c r="E25" s="228"/>
      <c r="F25" s="225">
        <f t="shared" si="0"/>
        <v>0</v>
      </c>
    </row>
    <row r="26" spans="1:7" s="212" customFormat="1" ht="20.100000000000001" customHeight="1">
      <c r="A26" s="226"/>
      <c r="B26" s="227"/>
      <c r="C26" s="228"/>
      <c r="D26" s="230"/>
      <c r="E26" s="228"/>
      <c r="F26" s="225">
        <f t="shared" si="0"/>
        <v>0</v>
      </c>
    </row>
    <row r="27" spans="1:7" s="212" customFormat="1" ht="20.100000000000001" customHeight="1">
      <c r="A27" s="226"/>
      <c r="B27" s="227"/>
      <c r="C27" s="228"/>
      <c r="D27" s="230"/>
      <c r="E27" s="228"/>
      <c r="F27" s="225">
        <f t="shared" si="0"/>
        <v>0</v>
      </c>
    </row>
    <row r="28" spans="1:7" s="212" customFormat="1" ht="20.100000000000001" customHeight="1">
      <c r="A28" s="226"/>
      <c r="B28" s="227"/>
      <c r="C28" s="228"/>
      <c r="D28" s="230"/>
      <c r="E28" s="228"/>
      <c r="F28" s="225">
        <f t="shared" si="0"/>
        <v>0</v>
      </c>
    </row>
    <row r="29" spans="1:7" s="212" customFormat="1" ht="20.100000000000001" customHeight="1">
      <c r="A29" s="226"/>
      <c r="B29" s="227"/>
      <c r="C29" s="228"/>
      <c r="D29" s="230"/>
      <c r="E29" s="228"/>
      <c r="F29" s="225">
        <f t="shared" si="0"/>
        <v>0</v>
      </c>
    </row>
    <row r="30" spans="1:7" s="212" customFormat="1" ht="20.100000000000001" customHeight="1">
      <c r="A30" s="226"/>
      <c r="B30" s="227"/>
      <c r="C30" s="228"/>
      <c r="D30" s="230"/>
      <c r="E30" s="228"/>
      <c r="F30" s="225">
        <f>D30*E30</f>
        <v>0</v>
      </c>
    </row>
    <row r="31" spans="1:7" s="212" customFormat="1" ht="20.100000000000001" customHeight="1">
      <c r="A31" s="231"/>
      <c r="B31" s="232"/>
      <c r="C31" s="233"/>
      <c r="D31" s="234"/>
      <c r="E31" s="233"/>
      <c r="F31" s="225">
        <f t="shared" ref="F31:F41" si="1">D31*E31</f>
        <v>0</v>
      </c>
    </row>
    <row r="32" spans="1:7" s="212" customFormat="1" ht="20.100000000000001" customHeight="1">
      <c r="A32" s="235" t="s">
        <v>192</v>
      </c>
      <c r="B32" s="236"/>
      <c r="C32" s="237"/>
      <c r="D32" s="238"/>
      <c r="E32" s="237"/>
      <c r="F32" s="239"/>
      <c r="G32" s="240"/>
    </row>
    <row r="33" spans="1:7" s="212" customFormat="1" ht="20.100000000000001" customHeight="1">
      <c r="A33" s="226"/>
      <c r="B33" s="227"/>
      <c r="C33" s="228"/>
      <c r="D33" s="229"/>
      <c r="E33" s="228"/>
      <c r="F33" s="241">
        <f t="shared" si="1"/>
        <v>0</v>
      </c>
      <c r="G33" s="240"/>
    </row>
    <row r="34" spans="1:7" s="212" customFormat="1" ht="20.100000000000001" customHeight="1">
      <c r="A34" s="226"/>
      <c r="B34" s="227"/>
      <c r="C34" s="228"/>
      <c r="D34" s="229"/>
      <c r="E34" s="228"/>
      <c r="F34" s="242">
        <f t="shared" si="1"/>
        <v>0</v>
      </c>
    </row>
    <row r="35" spans="1:7" s="212" customFormat="1" ht="20.100000000000001" customHeight="1">
      <c r="A35" s="226"/>
      <c r="B35" s="227"/>
      <c r="C35" s="228"/>
      <c r="D35" s="230"/>
      <c r="E35" s="228"/>
      <c r="F35" s="242">
        <f t="shared" si="1"/>
        <v>0</v>
      </c>
    </row>
    <row r="36" spans="1:7" s="212" customFormat="1" ht="20.100000000000001" customHeight="1">
      <c r="A36" s="226"/>
      <c r="B36" s="227"/>
      <c r="C36" s="228"/>
      <c r="D36" s="230"/>
      <c r="E36" s="228"/>
      <c r="F36" s="242">
        <f t="shared" si="1"/>
        <v>0</v>
      </c>
    </row>
    <row r="37" spans="1:7" s="212" customFormat="1" ht="20.100000000000001" customHeight="1">
      <c r="A37" s="226"/>
      <c r="B37" s="227"/>
      <c r="C37" s="228"/>
      <c r="D37" s="230"/>
      <c r="E37" s="228"/>
      <c r="F37" s="242">
        <f t="shared" si="1"/>
        <v>0</v>
      </c>
    </row>
    <row r="38" spans="1:7" s="212" customFormat="1" ht="20.100000000000001" customHeight="1">
      <c r="A38" s="226"/>
      <c r="B38" s="227"/>
      <c r="C38" s="228"/>
      <c r="D38" s="230"/>
      <c r="E38" s="228"/>
      <c r="F38" s="242">
        <f t="shared" si="1"/>
        <v>0</v>
      </c>
    </row>
    <row r="39" spans="1:7" s="212" customFormat="1" ht="20.100000000000001" customHeight="1">
      <c r="A39" s="226"/>
      <c r="B39" s="227"/>
      <c r="C39" s="228"/>
      <c r="D39" s="230"/>
      <c r="E39" s="228"/>
      <c r="F39" s="242">
        <f t="shared" si="1"/>
        <v>0</v>
      </c>
    </row>
    <row r="40" spans="1:7" s="212" customFormat="1" ht="20.100000000000001" customHeight="1">
      <c r="A40" s="226"/>
      <c r="B40" s="227"/>
      <c r="C40" s="228"/>
      <c r="D40" s="230"/>
      <c r="E40" s="228"/>
      <c r="F40" s="242">
        <f t="shared" si="1"/>
        <v>0</v>
      </c>
    </row>
    <row r="41" spans="1:7" s="212" customFormat="1" ht="20.100000000000001" customHeight="1" thickBot="1">
      <c r="A41" s="243"/>
      <c r="B41" s="244"/>
      <c r="C41" s="245"/>
      <c r="D41" s="246"/>
      <c r="E41" s="247"/>
      <c r="F41" s="248">
        <f t="shared" si="1"/>
        <v>0</v>
      </c>
    </row>
    <row r="42" spans="1:7" s="250" customFormat="1" ht="20.100000000000001" customHeight="1" thickBot="1">
      <c r="A42" s="378" t="s">
        <v>193</v>
      </c>
      <c r="B42" s="379"/>
      <c r="C42" s="379"/>
      <c r="D42" s="379"/>
      <c r="E42" s="380"/>
      <c r="F42" s="249">
        <f>SUM(F9:F41)</f>
        <v>0</v>
      </c>
    </row>
    <row r="43" spans="1:7" s="254" customFormat="1" ht="15" customHeight="1">
      <c r="A43" s="251"/>
      <c r="B43" s="251"/>
      <c r="C43" s="252"/>
      <c r="D43" s="252"/>
      <c r="E43" s="252"/>
      <c r="F43" s="253"/>
    </row>
    <row r="44" spans="1:7" ht="15" customHeight="1">
      <c r="A44" s="255" t="s">
        <v>194</v>
      </c>
      <c r="B44" s="256" t="s">
        <v>195</v>
      </c>
    </row>
    <row r="45" spans="1:7" ht="15" customHeight="1">
      <c r="A45" s="255" t="s">
        <v>196</v>
      </c>
      <c r="B45" s="251" t="s">
        <v>197</v>
      </c>
    </row>
    <row r="46" spans="1:7" ht="15" customHeight="1">
      <c r="A46" s="257" t="s">
        <v>198</v>
      </c>
      <c r="B46" s="251" t="s">
        <v>199</v>
      </c>
    </row>
    <row r="47" spans="1:7" ht="15" customHeight="1"/>
    <row r="48" spans="1:7" ht="15" customHeight="1" thickBot="1">
      <c r="A48" s="251" t="s">
        <v>200</v>
      </c>
    </row>
    <row r="49" spans="1:6" s="212" customFormat="1" ht="15" customHeight="1" thickBot="1">
      <c r="A49" s="258" t="s">
        <v>201</v>
      </c>
      <c r="B49" s="259" t="s">
        <v>202</v>
      </c>
      <c r="C49" s="260" t="s">
        <v>203</v>
      </c>
      <c r="D49" s="261">
        <v>2000</v>
      </c>
      <c r="E49" s="260">
        <v>12</v>
      </c>
      <c r="F49" s="262">
        <f>D49*E49</f>
        <v>24000</v>
      </c>
    </row>
  </sheetData>
  <sheetProtection sheet="1" objects="1" scenarios="1" selectLockedCells="1"/>
  <mergeCells count="8">
    <mergeCell ref="A42:E42"/>
    <mergeCell ref="A4:F4"/>
    <mergeCell ref="A6:A7"/>
    <mergeCell ref="B6:B7"/>
    <mergeCell ref="C6:C7"/>
    <mergeCell ref="D6:D7"/>
    <mergeCell ref="E6:E7"/>
    <mergeCell ref="F6:F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1"/>
  <sheetViews>
    <sheetView workbookViewId="0">
      <selection activeCell="D6" sqref="D6"/>
    </sheetView>
  </sheetViews>
  <sheetFormatPr baseColWidth="10" defaultColWidth="13.5" defaultRowHeight="12.75"/>
  <cols>
    <col min="1" max="1" width="8.625" style="329" customWidth="1"/>
    <col min="2" max="2" width="38.625" style="330" customWidth="1"/>
    <col min="3" max="4" width="11.875" style="266" customWidth="1"/>
    <col min="5" max="5" width="3.125" style="291" customWidth="1"/>
    <col min="6" max="6" width="11.875" style="266" customWidth="1"/>
    <col min="7" max="7" width="1" style="291" customWidth="1"/>
    <col min="8" max="8" width="70.625" style="272" customWidth="1"/>
    <col min="9" max="16384" width="13.5" style="2"/>
  </cols>
  <sheetData>
    <row r="1" spans="1:8" ht="20.100000000000001" customHeight="1">
      <c r="A1" s="264" t="str">
        <f>'1-Prévisions activité'!A1</f>
        <v>NOM DE LA CRÉCHE</v>
      </c>
      <c r="B1" s="265"/>
      <c r="E1" s="267"/>
      <c r="F1" s="1"/>
      <c r="G1" s="267"/>
      <c r="H1" s="207" t="str">
        <f>'1-Prévisions activité'!J1</f>
        <v>DATE</v>
      </c>
    </row>
    <row r="2" spans="1:8" ht="13.5" customHeight="1">
      <c r="A2" s="268"/>
      <c r="B2" s="269"/>
      <c r="C2" s="270"/>
      <c r="D2" s="270"/>
      <c r="E2" s="271"/>
      <c r="F2" s="270"/>
      <c r="G2" s="271"/>
    </row>
    <row r="3" spans="1:8" s="30" customFormat="1" ht="24.95" customHeight="1">
      <c r="A3" s="381" t="s">
        <v>204</v>
      </c>
      <c r="B3" s="381"/>
      <c r="C3" s="381"/>
      <c r="D3" s="381"/>
      <c r="E3" s="381"/>
      <c r="F3" s="381"/>
      <c r="G3" s="209"/>
      <c r="H3" s="209"/>
    </row>
    <row r="4" spans="1:8" ht="18" customHeight="1">
      <c r="A4" s="273"/>
      <c r="B4" s="274"/>
      <c r="C4" s="275"/>
      <c r="D4" s="275"/>
      <c r="E4" s="155"/>
      <c r="F4" s="275"/>
      <c r="G4" s="155"/>
    </row>
    <row r="5" spans="1:8" s="281" customFormat="1" ht="15" customHeight="1">
      <c r="A5" s="391" t="s">
        <v>205</v>
      </c>
      <c r="B5" s="393" t="s">
        <v>206</v>
      </c>
      <c r="C5" s="276" t="s">
        <v>207</v>
      </c>
      <c r="D5" s="277" t="s">
        <v>208</v>
      </c>
      <c r="E5" s="278"/>
      <c r="F5" s="279" t="s">
        <v>209</v>
      </c>
      <c r="G5" s="280"/>
      <c r="H5" s="395" t="s">
        <v>210</v>
      </c>
    </row>
    <row r="6" spans="1:8" s="281" customFormat="1" ht="15" customHeight="1">
      <c r="A6" s="392"/>
      <c r="B6" s="394"/>
      <c r="C6" s="282">
        <f>'0-Paramètres'!C2-2</f>
        <v>2021</v>
      </c>
      <c r="D6" s="283">
        <f>'0-Paramètres'!C2-1</f>
        <v>2022</v>
      </c>
      <c r="E6" s="284"/>
      <c r="F6" s="285">
        <f>'0-Paramètres'!C2</f>
        <v>2023</v>
      </c>
      <c r="G6" s="284"/>
      <c r="H6" s="396"/>
    </row>
    <row r="7" spans="1:8" s="291" customFormat="1" ht="14.1" customHeight="1">
      <c r="A7" s="286"/>
      <c r="B7" s="287"/>
      <c r="C7" s="288"/>
      <c r="D7" s="288"/>
      <c r="E7" s="284"/>
      <c r="F7" s="289"/>
      <c r="G7" s="284"/>
      <c r="H7" s="290"/>
    </row>
    <row r="8" spans="1:8" s="299" customFormat="1" ht="15" customHeight="1">
      <c r="A8" s="292">
        <v>6040000</v>
      </c>
      <c r="B8" s="293" t="s">
        <v>211</v>
      </c>
      <c r="C8" s="294"/>
      <c r="D8" s="295"/>
      <c r="E8" s="296"/>
      <c r="F8" s="295"/>
      <c r="G8" s="297"/>
      <c r="H8" s="298"/>
    </row>
    <row r="9" spans="1:8" s="299" customFormat="1" ht="15" customHeight="1">
      <c r="A9" s="292">
        <v>60410000</v>
      </c>
      <c r="B9" s="293" t="s">
        <v>212</v>
      </c>
      <c r="C9" s="294"/>
      <c r="D9" s="295"/>
      <c r="E9" s="296"/>
      <c r="F9" s="295"/>
      <c r="G9" s="297"/>
      <c r="H9" s="298" t="s">
        <v>213</v>
      </c>
    </row>
    <row r="10" spans="1:8" s="299" customFormat="1" ht="15" customHeight="1">
      <c r="A10" s="292">
        <v>60420000</v>
      </c>
      <c r="B10" s="293" t="s">
        <v>214</v>
      </c>
      <c r="C10" s="294"/>
      <c r="D10" s="295"/>
      <c r="E10" s="296"/>
      <c r="F10" s="295"/>
      <c r="G10" s="297"/>
      <c r="H10" s="298" t="s">
        <v>215</v>
      </c>
    </row>
    <row r="11" spans="1:8" s="299" customFormat="1" ht="15" customHeight="1">
      <c r="A11" s="292">
        <v>60611000</v>
      </c>
      <c r="B11" s="293" t="s">
        <v>216</v>
      </c>
      <c r="C11" s="294"/>
      <c r="D11" s="295"/>
      <c r="E11" s="296"/>
      <c r="F11" s="295"/>
      <c r="G11" s="297"/>
      <c r="H11" s="298"/>
    </row>
    <row r="12" spans="1:8" s="299" customFormat="1" ht="15" customHeight="1">
      <c r="A12" s="292">
        <v>60612000</v>
      </c>
      <c r="B12" s="293" t="s">
        <v>217</v>
      </c>
      <c r="C12" s="294"/>
      <c r="D12" s="295"/>
      <c r="E12" s="296"/>
      <c r="F12" s="295"/>
      <c r="G12" s="297"/>
      <c r="H12" s="298"/>
    </row>
    <row r="13" spans="1:8" s="299" customFormat="1" ht="15" customHeight="1">
      <c r="A13" s="292">
        <v>60613000</v>
      </c>
      <c r="B13" s="293" t="s">
        <v>218</v>
      </c>
      <c r="C13" s="294"/>
      <c r="D13" s="295"/>
      <c r="E13" s="296"/>
      <c r="F13" s="295"/>
      <c r="G13" s="297"/>
      <c r="H13" s="298"/>
    </row>
    <row r="14" spans="1:8" s="299" customFormat="1" ht="15" customHeight="1">
      <c r="A14" s="292">
        <v>60631000</v>
      </c>
      <c r="B14" s="293" t="s">
        <v>219</v>
      </c>
      <c r="C14" s="294"/>
      <c r="D14" s="295"/>
      <c r="E14" s="296"/>
      <c r="F14" s="295"/>
      <c r="G14" s="297"/>
      <c r="H14" s="298" t="s">
        <v>220</v>
      </c>
    </row>
    <row r="15" spans="1:8" s="299" customFormat="1" ht="15" customHeight="1">
      <c r="A15" s="292">
        <v>60632000</v>
      </c>
      <c r="B15" s="293" t="s">
        <v>221</v>
      </c>
      <c r="C15" s="294"/>
      <c r="D15" s="295"/>
      <c r="E15" s="296"/>
      <c r="F15" s="295"/>
      <c r="G15" s="297"/>
      <c r="H15" s="298" t="s">
        <v>222</v>
      </c>
    </row>
    <row r="16" spans="1:8" s="299" customFormat="1" ht="15" customHeight="1">
      <c r="A16" s="292">
        <v>60640000</v>
      </c>
      <c r="B16" s="293" t="s">
        <v>223</v>
      </c>
      <c r="C16" s="294"/>
      <c r="D16" s="295"/>
      <c r="E16" s="296"/>
      <c r="F16" s="295"/>
      <c r="G16" s="297"/>
      <c r="H16" s="298"/>
    </row>
    <row r="17" spans="1:8" s="299" customFormat="1" ht="15" customHeight="1">
      <c r="A17" s="292">
        <v>60681000</v>
      </c>
      <c r="B17" s="293" t="s">
        <v>224</v>
      </c>
      <c r="C17" s="294"/>
      <c r="D17" s="295"/>
      <c r="E17" s="296"/>
      <c r="F17" s="295"/>
      <c r="G17" s="297"/>
      <c r="H17" s="298" t="s">
        <v>225</v>
      </c>
    </row>
    <row r="18" spans="1:8" s="299" customFormat="1" ht="15" customHeight="1">
      <c r="A18" s="292">
        <v>60682000</v>
      </c>
      <c r="B18" s="293" t="s">
        <v>226</v>
      </c>
      <c r="C18" s="294"/>
      <c r="D18" s="295"/>
      <c r="E18" s="296"/>
      <c r="F18" s="295"/>
      <c r="G18" s="297"/>
      <c r="H18" s="298" t="s">
        <v>227</v>
      </c>
    </row>
    <row r="19" spans="1:8" s="299" customFormat="1" ht="15" customHeight="1">
      <c r="A19" s="292">
        <v>60683000</v>
      </c>
      <c r="B19" s="293" t="s">
        <v>228</v>
      </c>
      <c r="C19" s="294"/>
      <c r="D19" s="295"/>
      <c r="E19" s="296"/>
      <c r="F19" s="295"/>
      <c r="G19" s="297"/>
      <c r="H19" s="298" t="s">
        <v>229</v>
      </c>
    </row>
    <row r="20" spans="1:8" s="299" customFormat="1" ht="15" customHeight="1">
      <c r="A20" s="292">
        <v>60684000</v>
      </c>
      <c r="B20" s="293" t="s">
        <v>230</v>
      </c>
      <c r="C20" s="294"/>
      <c r="D20" s="295"/>
      <c r="E20" s="296"/>
      <c r="F20" s="295"/>
      <c r="G20" s="297"/>
      <c r="H20" s="298"/>
    </row>
    <row r="21" spans="1:8" s="299" customFormat="1" ht="15" customHeight="1">
      <c r="A21" s="292">
        <v>60685000</v>
      </c>
      <c r="B21" s="293" t="s">
        <v>231</v>
      </c>
      <c r="C21" s="294"/>
      <c r="D21" s="295"/>
      <c r="E21" s="296"/>
      <c r="F21" s="295"/>
      <c r="G21" s="297"/>
      <c r="H21" s="298" t="s">
        <v>232</v>
      </c>
    </row>
    <row r="22" spans="1:8" s="299" customFormat="1" ht="15" customHeight="1">
      <c r="A22" s="292"/>
      <c r="B22" s="293"/>
      <c r="C22" s="294"/>
      <c r="D22" s="294"/>
      <c r="E22" s="296"/>
      <c r="F22" s="294"/>
      <c r="G22" s="297"/>
      <c r="H22" s="298"/>
    </row>
    <row r="23" spans="1:8" s="299" customFormat="1" ht="15" customHeight="1">
      <c r="A23" s="292"/>
      <c r="B23" s="293"/>
      <c r="C23" s="294"/>
      <c r="D23" s="294"/>
      <c r="E23" s="296"/>
      <c r="F23" s="294"/>
      <c r="G23" s="297"/>
      <c r="H23" s="298"/>
    </row>
    <row r="24" spans="1:8" s="305" customFormat="1" ht="20.100000000000001" customHeight="1">
      <c r="A24" s="300">
        <v>60</v>
      </c>
      <c r="B24" s="301" t="s">
        <v>233</v>
      </c>
      <c r="C24" s="302">
        <f>SUM(C7:C23)</f>
        <v>0</v>
      </c>
      <c r="D24" s="302">
        <f>SUM(D7:D23)</f>
        <v>0</v>
      </c>
      <c r="E24" s="303"/>
      <c r="F24" s="302">
        <f>SUM(F7:F23)</f>
        <v>0</v>
      </c>
      <c r="G24" s="303"/>
      <c r="H24" s="304"/>
    </row>
    <row r="25" spans="1:8" s="291" customFormat="1" ht="14.1" customHeight="1">
      <c r="A25" s="286"/>
      <c r="B25" s="287"/>
      <c r="C25" s="288"/>
      <c r="D25" s="288"/>
      <c r="E25" s="284"/>
      <c r="F25" s="289"/>
      <c r="G25" s="284"/>
      <c r="H25" s="306"/>
    </row>
    <row r="26" spans="1:8" s="299" customFormat="1" ht="15" customHeight="1">
      <c r="A26" s="292">
        <v>61320000</v>
      </c>
      <c r="B26" s="307" t="s">
        <v>234</v>
      </c>
      <c r="C26" s="294"/>
      <c r="D26" s="295"/>
      <c r="E26" s="296"/>
      <c r="F26" s="294"/>
      <c r="G26" s="297"/>
      <c r="H26" s="298"/>
    </row>
    <row r="27" spans="1:8" s="299" customFormat="1" ht="15" customHeight="1">
      <c r="A27" s="292">
        <v>61350000</v>
      </c>
      <c r="B27" s="307" t="s">
        <v>235</v>
      </c>
      <c r="C27" s="294"/>
      <c r="D27" s="295"/>
      <c r="E27" s="296"/>
      <c r="F27" s="294"/>
      <c r="G27" s="297"/>
      <c r="H27" s="298"/>
    </row>
    <row r="28" spans="1:8" s="299" customFormat="1" ht="15" customHeight="1">
      <c r="A28" s="292">
        <v>61400000</v>
      </c>
      <c r="B28" s="307" t="s">
        <v>236</v>
      </c>
      <c r="C28" s="294"/>
      <c r="D28" s="295"/>
      <c r="E28" s="296"/>
      <c r="F28" s="294"/>
      <c r="G28" s="297"/>
      <c r="H28" s="298"/>
    </row>
    <row r="29" spans="1:8" s="299" customFormat="1" ht="15" customHeight="1">
      <c r="A29" s="292">
        <v>61520000</v>
      </c>
      <c r="B29" s="293" t="s">
        <v>237</v>
      </c>
      <c r="C29" s="294"/>
      <c r="D29" s="295"/>
      <c r="E29" s="296"/>
      <c r="F29" s="294"/>
      <c r="G29" s="297"/>
      <c r="H29" s="298"/>
    </row>
    <row r="30" spans="1:8" s="299" customFormat="1" ht="15" customHeight="1">
      <c r="A30" s="292">
        <v>61550000</v>
      </c>
      <c r="B30" s="293" t="s">
        <v>238</v>
      </c>
      <c r="C30" s="294"/>
      <c r="D30" s="295"/>
      <c r="E30" s="296"/>
      <c r="F30" s="294"/>
      <c r="G30" s="297"/>
      <c r="H30" s="298"/>
    </row>
    <row r="31" spans="1:8" s="299" customFormat="1" ht="15" customHeight="1">
      <c r="A31" s="292">
        <v>61560000</v>
      </c>
      <c r="B31" s="293" t="s">
        <v>239</v>
      </c>
      <c r="C31" s="294"/>
      <c r="D31" s="295"/>
      <c r="E31" s="296"/>
      <c r="F31" s="294"/>
      <c r="G31" s="297"/>
      <c r="H31" s="298"/>
    </row>
    <row r="32" spans="1:8" s="299" customFormat="1" ht="15" customHeight="1">
      <c r="A32" s="292">
        <v>61610000</v>
      </c>
      <c r="B32" s="293" t="s">
        <v>240</v>
      </c>
      <c r="C32" s="294"/>
      <c r="D32" s="295"/>
      <c r="E32" s="296"/>
      <c r="F32" s="294"/>
      <c r="G32" s="297"/>
      <c r="H32" s="298"/>
    </row>
    <row r="33" spans="1:8" s="299" customFormat="1" ht="15" customHeight="1">
      <c r="A33" s="292">
        <v>61810000</v>
      </c>
      <c r="B33" s="293" t="s">
        <v>241</v>
      </c>
      <c r="C33" s="294"/>
      <c r="D33" s="294"/>
      <c r="E33" s="296"/>
      <c r="F33" s="294"/>
      <c r="G33" s="297"/>
      <c r="H33" s="298"/>
    </row>
    <row r="34" spans="1:8" s="299" customFormat="1" ht="15" customHeight="1">
      <c r="A34" s="292"/>
      <c r="B34" s="293"/>
      <c r="C34" s="294"/>
      <c r="D34" s="294"/>
      <c r="E34" s="296"/>
      <c r="F34" s="294"/>
      <c r="G34" s="297"/>
      <c r="H34" s="298"/>
    </row>
    <row r="35" spans="1:8" s="299" customFormat="1" ht="15" customHeight="1">
      <c r="A35" s="292"/>
      <c r="B35" s="293"/>
      <c r="C35" s="294"/>
      <c r="D35" s="294"/>
      <c r="E35" s="296"/>
      <c r="F35" s="294"/>
      <c r="G35" s="297"/>
      <c r="H35" s="298"/>
    </row>
    <row r="36" spans="1:8" s="305" customFormat="1" ht="20.100000000000001" customHeight="1">
      <c r="A36" s="300">
        <v>61</v>
      </c>
      <c r="B36" s="301" t="s">
        <v>242</v>
      </c>
      <c r="C36" s="302">
        <f>SUM(C25:C35)</f>
        <v>0</v>
      </c>
      <c r="D36" s="302">
        <f>SUM(D25:D35)</f>
        <v>0</v>
      </c>
      <c r="E36" s="303"/>
      <c r="F36" s="302">
        <f>SUM(F25:F35)</f>
        <v>0</v>
      </c>
      <c r="G36" s="303"/>
      <c r="H36" s="304"/>
    </row>
    <row r="37" spans="1:8" s="291" customFormat="1" ht="14.1" customHeight="1">
      <c r="A37" s="286"/>
      <c r="B37" s="287"/>
      <c r="C37" s="288"/>
      <c r="D37" s="288"/>
      <c r="E37" s="284"/>
      <c r="F37" s="289"/>
      <c r="G37" s="284"/>
      <c r="H37" s="306"/>
    </row>
    <row r="38" spans="1:8" s="299" customFormat="1" ht="15" customHeight="1">
      <c r="A38" s="308">
        <v>62140000</v>
      </c>
      <c r="B38" s="307" t="s">
        <v>243</v>
      </c>
      <c r="C38" s="309"/>
      <c r="D38" s="310"/>
      <c r="E38" s="296"/>
      <c r="F38" s="309"/>
      <c r="G38" s="297"/>
      <c r="H38" s="298"/>
    </row>
    <row r="39" spans="1:8" s="299" customFormat="1" ht="15" customHeight="1">
      <c r="A39" s="308">
        <v>62261000</v>
      </c>
      <c r="B39" s="307" t="s">
        <v>244</v>
      </c>
      <c r="C39" s="309"/>
      <c r="D39" s="310"/>
      <c r="E39" s="296"/>
      <c r="F39" s="309"/>
      <c r="G39" s="297"/>
      <c r="H39" s="298"/>
    </row>
    <row r="40" spans="1:8" s="299" customFormat="1" ht="15" customHeight="1">
      <c r="A40" s="308">
        <v>62262000</v>
      </c>
      <c r="B40" s="307" t="s">
        <v>245</v>
      </c>
      <c r="C40" s="309"/>
      <c r="D40" s="310"/>
      <c r="E40" s="296"/>
      <c r="F40" s="309"/>
      <c r="G40" s="297"/>
      <c r="H40" s="298"/>
    </row>
    <row r="41" spans="1:8" s="299" customFormat="1" ht="15" customHeight="1">
      <c r="A41" s="308">
        <v>62263000</v>
      </c>
      <c r="B41" s="307" t="s">
        <v>246</v>
      </c>
      <c r="C41" s="309"/>
      <c r="D41" s="310"/>
      <c r="E41" s="296"/>
      <c r="F41" s="309"/>
      <c r="G41" s="297"/>
      <c r="H41" s="298"/>
    </row>
    <row r="42" spans="1:8" s="299" customFormat="1" ht="15" customHeight="1">
      <c r="A42" s="308">
        <v>62264000</v>
      </c>
      <c r="B42" s="307" t="s">
        <v>247</v>
      </c>
      <c r="C42" s="309"/>
      <c r="D42" s="310"/>
      <c r="E42" s="296"/>
      <c r="F42" s="309"/>
      <c r="G42" s="297"/>
      <c r="H42" s="298"/>
    </row>
    <row r="43" spans="1:8" s="299" customFormat="1" ht="15" customHeight="1">
      <c r="A43" s="308">
        <v>62265000</v>
      </c>
      <c r="B43" s="307" t="s">
        <v>248</v>
      </c>
      <c r="C43" s="309"/>
      <c r="D43" s="310"/>
      <c r="E43" s="296"/>
      <c r="F43" s="309"/>
      <c r="G43" s="297"/>
      <c r="H43" s="298"/>
    </row>
    <row r="44" spans="1:8" s="299" customFormat="1" ht="15" customHeight="1">
      <c r="A44" s="308">
        <v>62300000</v>
      </c>
      <c r="B44" s="307" t="s">
        <v>249</v>
      </c>
      <c r="C44" s="309"/>
      <c r="D44" s="310"/>
      <c r="E44" s="296"/>
      <c r="F44" s="309"/>
      <c r="G44" s="297"/>
      <c r="H44" s="298"/>
    </row>
    <row r="45" spans="1:8" s="299" customFormat="1" ht="15" customHeight="1">
      <c r="A45" s="308">
        <v>62510000</v>
      </c>
      <c r="B45" s="307" t="s">
        <v>250</v>
      </c>
      <c r="C45" s="309"/>
      <c r="D45" s="310"/>
      <c r="E45" s="296"/>
      <c r="F45" s="309"/>
      <c r="G45" s="297"/>
      <c r="H45" s="298"/>
    </row>
    <row r="46" spans="1:8" s="299" customFormat="1" ht="15" customHeight="1">
      <c r="A46" s="308">
        <v>62560000</v>
      </c>
      <c r="B46" s="307" t="s">
        <v>251</v>
      </c>
      <c r="C46" s="309"/>
      <c r="D46" s="310"/>
      <c r="E46" s="296"/>
      <c r="F46" s="309"/>
      <c r="G46" s="297"/>
      <c r="H46" s="298"/>
    </row>
    <row r="47" spans="1:8" s="299" customFormat="1" ht="15" customHeight="1">
      <c r="A47" s="308">
        <v>62570000</v>
      </c>
      <c r="B47" s="307" t="s">
        <v>252</v>
      </c>
      <c r="C47" s="309"/>
      <c r="D47" s="310"/>
      <c r="E47" s="296"/>
      <c r="F47" s="309"/>
      <c r="G47" s="297"/>
      <c r="H47" s="298"/>
    </row>
    <row r="48" spans="1:8" s="299" customFormat="1" ht="15" customHeight="1">
      <c r="A48" s="308">
        <v>62610000</v>
      </c>
      <c r="B48" s="307" t="s">
        <v>253</v>
      </c>
      <c r="C48" s="309"/>
      <c r="D48" s="310"/>
      <c r="E48" s="296"/>
      <c r="F48" s="309"/>
      <c r="G48" s="297"/>
      <c r="H48" s="298"/>
    </row>
    <row r="49" spans="1:8" s="299" customFormat="1" ht="15" customHeight="1">
      <c r="A49" s="308">
        <v>62621000</v>
      </c>
      <c r="B49" s="307" t="s">
        <v>254</v>
      </c>
      <c r="C49" s="309"/>
      <c r="D49" s="310"/>
      <c r="E49" s="296"/>
      <c r="F49" s="309"/>
      <c r="G49" s="297"/>
      <c r="H49" s="298"/>
    </row>
    <row r="50" spans="1:8" s="299" customFormat="1" ht="15" customHeight="1">
      <c r="A50" s="308">
        <v>62622000</v>
      </c>
      <c r="B50" s="307" t="s">
        <v>255</v>
      </c>
      <c r="C50" s="309"/>
      <c r="D50" s="310"/>
      <c r="E50" s="296"/>
      <c r="F50" s="309"/>
      <c r="G50" s="297"/>
      <c r="H50" s="298"/>
    </row>
    <row r="51" spans="1:8" s="299" customFormat="1" ht="15" customHeight="1">
      <c r="A51" s="308">
        <v>62623000</v>
      </c>
      <c r="B51" s="311" t="s">
        <v>256</v>
      </c>
      <c r="C51" s="309"/>
      <c r="D51" s="310"/>
      <c r="E51" s="296"/>
      <c r="F51" s="309"/>
      <c r="G51" s="297"/>
      <c r="H51" s="298"/>
    </row>
    <row r="52" spans="1:8" s="299" customFormat="1" ht="15" customHeight="1">
      <c r="A52" s="308">
        <v>62650000</v>
      </c>
      <c r="B52" s="307" t="s">
        <v>257</v>
      </c>
      <c r="C52" s="309"/>
      <c r="D52" s="310"/>
      <c r="E52" s="296"/>
      <c r="F52" s="309"/>
      <c r="G52" s="297"/>
      <c r="H52" s="298"/>
    </row>
    <row r="53" spans="1:8" s="299" customFormat="1" ht="15" customHeight="1">
      <c r="A53" s="308">
        <v>62700000</v>
      </c>
      <c r="B53" s="307" t="s">
        <v>258</v>
      </c>
      <c r="C53" s="309"/>
      <c r="D53" s="310"/>
      <c r="E53" s="296"/>
      <c r="F53" s="309"/>
      <c r="G53" s="297"/>
      <c r="H53" s="298"/>
    </row>
    <row r="54" spans="1:8" s="299" customFormat="1" ht="15" customHeight="1">
      <c r="A54" s="308">
        <v>62810000</v>
      </c>
      <c r="B54" s="307" t="s">
        <v>259</v>
      </c>
      <c r="C54" s="309"/>
      <c r="D54" s="310"/>
      <c r="E54" s="296"/>
      <c r="F54" s="309"/>
      <c r="G54" s="297"/>
      <c r="H54" s="298"/>
    </row>
    <row r="55" spans="1:8" s="299" customFormat="1" ht="15" customHeight="1">
      <c r="A55" s="308">
        <v>62840000</v>
      </c>
      <c r="B55" s="307" t="s">
        <v>260</v>
      </c>
      <c r="C55" s="309"/>
      <c r="D55" s="310"/>
      <c r="E55" s="296"/>
      <c r="F55" s="309"/>
      <c r="G55" s="297"/>
      <c r="H55" s="298"/>
    </row>
    <row r="56" spans="1:8" s="299" customFormat="1" ht="15" customHeight="1">
      <c r="A56" s="308">
        <v>62860000</v>
      </c>
      <c r="B56" s="307" t="s">
        <v>261</v>
      </c>
      <c r="C56" s="309"/>
      <c r="D56" s="310"/>
      <c r="E56" s="296"/>
      <c r="F56" s="309"/>
      <c r="G56" s="297"/>
      <c r="H56" s="298"/>
    </row>
    <row r="57" spans="1:8" s="313" customFormat="1" ht="15" customHeight="1">
      <c r="A57" s="308"/>
      <c r="B57" s="307"/>
      <c r="C57" s="309"/>
      <c r="D57" s="309"/>
      <c r="E57" s="296"/>
      <c r="F57" s="309"/>
      <c r="G57" s="296"/>
      <c r="H57" s="312"/>
    </row>
    <row r="58" spans="1:8" s="299" customFormat="1" ht="15" customHeight="1">
      <c r="A58" s="308"/>
      <c r="B58" s="307"/>
      <c r="C58" s="309"/>
      <c r="D58" s="309"/>
      <c r="E58" s="296"/>
      <c r="F58" s="309"/>
      <c r="G58" s="297"/>
      <c r="H58" s="298"/>
    </row>
    <row r="59" spans="1:8" s="305" customFormat="1" ht="20.100000000000001" customHeight="1">
      <c r="A59" s="300">
        <v>62</v>
      </c>
      <c r="B59" s="301" t="s">
        <v>262</v>
      </c>
      <c r="C59" s="302">
        <f>SUM(C37:C58)</f>
        <v>0</v>
      </c>
      <c r="D59" s="302">
        <f>SUM(D37:D58)</f>
        <v>0</v>
      </c>
      <c r="E59" s="303"/>
      <c r="F59" s="302">
        <f>SUM(F37:F58)</f>
        <v>0</v>
      </c>
      <c r="G59" s="303"/>
      <c r="H59" s="304"/>
    </row>
    <row r="60" spans="1:8" s="291" customFormat="1" ht="12.95" customHeight="1">
      <c r="A60" s="286"/>
      <c r="B60" s="287"/>
      <c r="C60" s="288"/>
      <c r="D60" s="288"/>
      <c r="E60" s="284"/>
      <c r="F60" s="289"/>
      <c r="G60" s="284"/>
      <c r="H60" s="306"/>
    </row>
    <row r="61" spans="1:8" s="299" customFormat="1" ht="15" customHeight="1">
      <c r="A61" s="314">
        <v>63330000</v>
      </c>
      <c r="B61" s="315" t="s">
        <v>263</v>
      </c>
      <c r="C61" s="316"/>
      <c r="D61" s="316"/>
      <c r="E61" s="297"/>
      <c r="F61" s="316"/>
      <c r="G61" s="297"/>
      <c r="H61" s="298"/>
    </row>
    <row r="62" spans="1:8" s="299" customFormat="1" ht="15" customHeight="1">
      <c r="A62" s="314"/>
      <c r="B62" s="315"/>
      <c r="C62" s="316"/>
      <c r="D62" s="316"/>
      <c r="E62" s="297"/>
      <c r="F62" s="316"/>
      <c r="G62" s="297"/>
      <c r="H62" s="298"/>
    </row>
    <row r="63" spans="1:8" s="299" customFormat="1" ht="15" customHeight="1">
      <c r="A63" s="317" t="s">
        <v>264</v>
      </c>
      <c r="B63" s="318" t="s">
        <v>265</v>
      </c>
      <c r="C63" s="319">
        <f>SUM(C60:C62)</f>
        <v>0</v>
      </c>
      <c r="D63" s="319">
        <f>SUM(D60:D62)</f>
        <v>0</v>
      </c>
      <c r="E63" s="297"/>
      <c r="F63" s="319">
        <f>SUM(F60:F62)</f>
        <v>0</v>
      </c>
      <c r="G63" s="297"/>
      <c r="H63" s="304"/>
    </row>
    <row r="64" spans="1:8" s="299" customFormat="1" ht="15" customHeight="1">
      <c r="A64" s="314"/>
      <c r="B64" s="315"/>
      <c r="C64" s="316"/>
      <c r="D64" s="316"/>
      <c r="E64" s="297"/>
      <c r="F64" s="316"/>
      <c r="G64" s="297"/>
      <c r="H64" s="298"/>
    </row>
    <row r="65" spans="1:8" s="299" customFormat="1" ht="15" customHeight="1">
      <c r="A65" s="314"/>
      <c r="B65" s="315"/>
      <c r="C65" s="316"/>
      <c r="D65" s="316"/>
      <c r="E65" s="297"/>
      <c r="F65" s="316"/>
      <c r="G65" s="297"/>
      <c r="H65" s="298"/>
    </row>
    <row r="66" spans="1:8" s="299" customFormat="1" ht="15" customHeight="1">
      <c r="A66" s="317" t="s">
        <v>266</v>
      </c>
      <c r="B66" s="320" t="s">
        <v>267</v>
      </c>
      <c r="C66" s="319">
        <f>SUM(C64:C65)</f>
        <v>0</v>
      </c>
      <c r="D66" s="319">
        <f>SUM(D64:D65)</f>
        <v>0</v>
      </c>
      <c r="E66" s="297"/>
      <c r="F66" s="319">
        <f>SUM(F64:F65)</f>
        <v>0</v>
      </c>
      <c r="G66" s="297"/>
      <c r="H66" s="304"/>
    </row>
    <row r="67" spans="1:8" s="305" customFormat="1" ht="20.100000000000001" customHeight="1">
      <c r="A67" s="300">
        <v>63</v>
      </c>
      <c r="B67" s="301" t="s">
        <v>268</v>
      </c>
      <c r="C67" s="302">
        <f>C63+C66</f>
        <v>0</v>
      </c>
      <c r="D67" s="302">
        <f>D63+D66</f>
        <v>0</v>
      </c>
      <c r="E67" s="303"/>
      <c r="F67" s="302">
        <f>F63+F66</f>
        <v>0</v>
      </c>
      <c r="G67" s="303"/>
      <c r="H67" s="304"/>
    </row>
    <row r="68" spans="1:8" s="291" customFormat="1" ht="15.75">
      <c r="A68" s="286"/>
      <c r="B68" s="287"/>
      <c r="D68" s="288"/>
      <c r="E68" s="284"/>
      <c r="F68" s="289"/>
      <c r="G68" s="284"/>
      <c r="H68" s="306"/>
    </row>
    <row r="69" spans="1:8" s="299" customFormat="1" ht="15" customHeight="1">
      <c r="A69" s="314">
        <v>641</v>
      </c>
      <c r="B69" s="315" t="s">
        <v>269</v>
      </c>
      <c r="C69" s="316"/>
      <c r="D69" s="316"/>
      <c r="E69" s="297"/>
      <c r="F69" s="319">
        <f>'2-Prévisions Salaires'!F42</f>
        <v>0</v>
      </c>
      <c r="G69" s="297"/>
      <c r="H69" s="298"/>
    </row>
    <row r="70" spans="1:8" s="299" customFormat="1" ht="15" customHeight="1">
      <c r="A70" s="314">
        <v>645</v>
      </c>
      <c r="B70" s="315" t="s">
        <v>270</v>
      </c>
      <c r="C70" s="316"/>
      <c r="D70" s="316"/>
      <c r="E70" s="297"/>
      <c r="F70" s="319">
        <f>F69*20%</f>
        <v>0</v>
      </c>
      <c r="G70" s="297"/>
      <c r="H70" s="298" t="s">
        <v>271</v>
      </c>
    </row>
    <row r="71" spans="1:8" s="299" customFormat="1" ht="15" customHeight="1">
      <c r="A71" s="314">
        <v>64750000</v>
      </c>
      <c r="B71" s="315" t="s">
        <v>272</v>
      </c>
      <c r="C71" s="316"/>
      <c r="D71" s="316"/>
      <c r="E71" s="297"/>
      <c r="F71" s="316"/>
      <c r="G71" s="297"/>
      <c r="H71" s="298"/>
    </row>
    <row r="72" spans="1:8" s="299" customFormat="1" ht="15" customHeight="1">
      <c r="A72" s="314">
        <v>64770000</v>
      </c>
      <c r="B72" s="315" t="s">
        <v>273</v>
      </c>
      <c r="C72" s="316"/>
      <c r="D72" s="316"/>
      <c r="E72" s="297"/>
      <c r="F72" s="316"/>
      <c r="G72" s="297"/>
      <c r="H72" s="298"/>
    </row>
    <row r="73" spans="1:8" s="299" customFormat="1" ht="15" customHeight="1">
      <c r="A73" s="314">
        <v>64800000</v>
      </c>
      <c r="B73" s="315" t="s">
        <v>274</v>
      </c>
      <c r="C73" s="316"/>
      <c r="D73" s="316"/>
      <c r="E73" s="297"/>
      <c r="F73" s="316"/>
      <c r="G73" s="297"/>
      <c r="H73" s="298"/>
    </row>
    <row r="74" spans="1:8" s="299" customFormat="1" ht="15" customHeight="1">
      <c r="A74" s="314"/>
      <c r="B74" s="315"/>
      <c r="C74" s="316"/>
      <c r="D74" s="316"/>
      <c r="E74" s="297"/>
      <c r="F74" s="316"/>
      <c r="G74" s="297"/>
      <c r="H74" s="298"/>
    </row>
    <row r="75" spans="1:8" s="299" customFormat="1" ht="15" customHeight="1">
      <c r="A75" s="314"/>
      <c r="B75" s="315"/>
      <c r="C75" s="316"/>
      <c r="D75" s="316"/>
      <c r="E75" s="297"/>
      <c r="F75" s="316"/>
      <c r="G75" s="297"/>
      <c r="H75" s="298"/>
    </row>
    <row r="76" spans="1:8" s="305" customFormat="1" ht="20.100000000000001" customHeight="1">
      <c r="A76" s="300">
        <v>64</v>
      </c>
      <c r="B76" s="301" t="s">
        <v>275</v>
      </c>
      <c r="C76" s="302">
        <f>SUM(C68:C75)</f>
        <v>0</v>
      </c>
      <c r="D76" s="302">
        <f>SUM(D68:D75)</f>
        <v>0</v>
      </c>
      <c r="E76" s="303"/>
      <c r="F76" s="302">
        <f>SUM(F68:F75)</f>
        <v>0</v>
      </c>
      <c r="G76" s="303"/>
      <c r="H76" s="304"/>
    </row>
    <row r="77" spans="1:8" s="291" customFormat="1" ht="15.75">
      <c r="A77" s="286"/>
      <c r="B77" s="287"/>
      <c r="C77" s="288"/>
      <c r="D77" s="288"/>
      <c r="E77" s="284"/>
      <c r="F77" s="289"/>
      <c r="G77" s="284"/>
      <c r="H77" s="306"/>
    </row>
    <row r="78" spans="1:8" s="305" customFormat="1" ht="15" customHeight="1">
      <c r="A78" s="314">
        <v>6580000</v>
      </c>
      <c r="B78" s="315" t="s">
        <v>276</v>
      </c>
      <c r="C78" s="316"/>
      <c r="D78" s="316"/>
      <c r="E78" s="297"/>
      <c r="F78" s="316"/>
      <c r="G78" s="297"/>
      <c r="H78" s="298"/>
    </row>
    <row r="79" spans="1:8" s="305" customFormat="1" ht="15" customHeight="1">
      <c r="A79" s="314"/>
      <c r="B79" s="315"/>
      <c r="C79" s="316"/>
      <c r="D79" s="316"/>
      <c r="E79" s="321"/>
      <c r="F79" s="316"/>
      <c r="G79" s="322"/>
      <c r="H79" s="298"/>
    </row>
    <row r="80" spans="1:8" s="305" customFormat="1" ht="20.100000000000001" customHeight="1">
      <c r="A80" s="300">
        <v>65</v>
      </c>
      <c r="B80" s="301" t="s">
        <v>277</v>
      </c>
      <c r="C80" s="302">
        <f>SUM(C77:C79)</f>
        <v>0</v>
      </c>
      <c r="D80" s="302">
        <f>SUM(D77:D79)</f>
        <v>0</v>
      </c>
      <c r="E80" s="303"/>
      <c r="F80" s="302">
        <f>SUM(F77:F79)</f>
        <v>0</v>
      </c>
      <c r="G80" s="303"/>
      <c r="H80" s="304"/>
    </row>
    <row r="81" spans="1:8" s="291" customFormat="1" ht="15.75">
      <c r="A81" s="286"/>
      <c r="B81" s="287"/>
      <c r="C81" s="288"/>
      <c r="D81" s="288"/>
      <c r="E81" s="284"/>
      <c r="F81" s="289"/>
      <c r="G81" s="284"/>
      <c r="H81" s="306"/>
    </row>
    <row r="82" spans="1:8" s="305" customFormat="1" ht="15" customHeight="1">
      <c r="A82" s="314"/>
      <c r="B82" s="323" t="s">
        <v>278</v>
      </c>
      <c r="C82" s="316"/>
      <c r="D82" s="316"/>
      <c r="E82" s="321"/>
      <c r="F82" s="316"/>
      <c r="G82" s="322"/>
      <c r="H82" s="298"/>
    </row>
    <row r="83" spans="1:8" s="305" customFormat="1" ht="15" customHeight="1">
      <c r="A83" s="314"/>
      <c r="B83" s="315"/>
      <c r="C83" s="316"/>
      <c r="D83" s="316"/>
      <c r="E83" s="321"/>
      <c r="F83" s="316"/>
      <c r="G83" s="322"/>
      <c r="H83" s="298"/>
    </row>
    <row r="84" spans="1:8" s="305" customFormat="1" ht="20.100000000000001" customHeight="1">
      <c r="A84" s="300">
        <v>66</v>
      </c>
      <c r="B84" s="301" t="s">
        <v>279</v>
      </c>
      <c r="C84" s="302">
        <f>SUM(C81:C83)</f>
        <v>0</v>
      </c>
      <c r="D84" s="302">
        <f>SUM(D81:D83)</f>
        <v>0</v>
      </c>
      <c r="E84" s="303"/>
      <c r="F84" s="302">
        <f>SUM(F81:F83)</f>
        <v>0</v>
      </c>
      <c r="G84" s="303"/>
      <c r="H84" s="304"/>
    </row>
    <row r="85" spans="1:8" s="291" customFormat="1" ht="15.75">
      <c r="A85" s="286"/>
      <c r="B85" s="287"/>
      <c r="C85" s="288"/>
      <c r="D85" s="288"/>
      <c r="E85" s="284"/>
      <c r="F85" s="289"/>
      <c r="G85" s="284"/>
      <c r="H85" s="306"/>
    </row>
    <row r="86" spans="1:8" s="299" customFormat="1" ht="15" customHeight="1">
      <c r="A86" s="324"/>
      <c r="B86" s="323"/>
      <c r="C86" s="325"/>
      <c r="D86" s="325"/>
      <c r="E86" s="297"/>
      <c r="F86" s="325"/>
      <c r="G86" s="297"/>
      <c r="H86" s="298"/>
    </row>
    <row r="87" spans="1:8" s="299" customFormat="1" ht="15" customHeight="1">
      <c r="A87" s="314"/>
      <c r="B87" s="315"/>
      <c r="C87" s="326"/>
      <c r="D87" s="326"/>
      <c r="E87" s="297"/>
      <c r="F87" s="326"/>
      <c r="G87" s="297"/>
      <c r="H87" s="298"/>
    </row>
    <row r="88" spans="1:8" s="305" customFormat="1" ht="20.100000000000001" customHeight="1">
      <c r="A88" s="300">
        <v>67</v>
      </c>
      <c r="B88" s="301" t="s">
        <v>280</v>
      </c>
      <c r="C88" s="302">
        <f>SUM(C85:C87)</f>
        <v>0</v>
      </c>
      <c r="D88" s="302">
        <f>SUM(D85:D87)</f>
        <v>0</v>
      </c>
      <c r="E88" s="303"/>
      <c r="F88" s="302">
        <f>SUM(F85:F87)</f>
        <v>0</v>
      </c>
      <c r="G88" s="303"/>
      <c r="H88" s="304"/>
    </row>
    <row r="89" spans="1:8" s="291" customFormat="1" ht="15.75">
      <c r="A89" s="286"/>
      <c r="B89" s="287"/>
      <c r="C89" s="288"/>
      <c r="D89" s="288"/>
      <c r="E89" s="284"/>
      <c r="F89" s="289"/>
      <c r="G89" s="284"/>
      <c r="H89" s="306"/>
    </row>
    <row r="90" spans="1:8" s="299" customFormat="1" ht="15" customHeight="1">
      <c r="A90" s="314"/>
      <c r="B90" s="315" t="s">
        <v>281</v>
      </c>
      <c r="C90" s="316"/>
      <c r="D90" s="316"/>
      <c r="E90" s="297"/>
      <c r="F90" s="316"/>
      <c r="G90" s="297"/>
      <c r="H90" s="298"/>
    </row>
    <row r="91" spans="1:8" s="299" customFormat="1" ht="15" customHeight="1">
      <c r="A91" s="314"/>
      <c r="B91" s="315"/>
      <c r="C91" s="316"/>
      <c r="D91" s="316"/>
      <c r="E91" s="297"/>
      <c r="F91" s="316"/>
      <c r="G91" s="297"/>
      <c r="H91" s="298"/>
    </row>
    <row r="92" spans="1:8" s="305" customFormat="1" ht="15" customHeight="1">
      <c r="A92" s="314"/>
      <c r="B92" s="315"/>
      <c r="C92" s="316"/>
      <c r="D92" s="316"/>
      <c r="E92" s="297"/>
      <c r="F92" s="316"/>
      <c r="G92" s="297"/>
      <c r="H92" s="298"/>
    </row>
    <row r="93" spans="1:8" s="305" customFormat="1" ht="20.100000000000001" customHeight="1">
      <c r="A93" s="300">
        <v>68</v>
      </c>
      <c r="B93" s="301" t="s">
        <v>282</v>
      </c>
      <c r="C93" s="302">
        <f>SUM(C89:C92)</f>
        <v>0</v>
      </c>
      <c r="D93" s="302">
        <f>SUM(D89:D92)</f>
        <v>0</v>
      </c>
      <c r="E93" s="303"/>
      <c r="F93" s="302">
        <f>SUM(F89:F92)</f>
        <v>0</v>
      </c>
      <c r="G93" s="303"/>
      <c r="H93" s="304"/>
    </row>
    <row r="94" spans="1:8" s="291" customFormat="1" ht="15.75">
      <c r="A94" s="286"/>
      <c r="B94" s="287"/>
      <c r="C94" s="288"/>
      <c r="D94" s="288"/>
      <c r="E94" s="284"/>
      <c r="F94" s="289"/>
      <c r="G94" s="284"/>
      <c r="H94" s="306"/>
    </row>
    <row r="95" spans="1:8" s="305" customFormat="1" ht="20.100000000000001" customHeight="1">
      <c r="A95" s="397" t="s">
        <v>283</v>
      </c>
      <c r="B95" s="397"/>
      <c r="C95" s="327">
        <f>C24+C36+C59+C67+C76+C80+C84+C88+C93</f>
        <v>0</v>
      </c>
      <c r="D95" s="327">
        <f>D24+D36+D59+D67+D76+D80+D84+D88+D93</f>
        <v>0</v>
      </c>
      <c r="E95" s="328"/>
      <c r="F95" s="327">
        <f>F24+F36+F59+F67+F76+F80+F84+F88+F93</f>
        <v>0</v>
      </c>
      <c r="G95" s="328"/>
      <c r="H95" s="298"/>
    </row>
    <row r="96" spans="1:8" s="281" customFormat="1" ht="14.1" customHeight="1">
      <c r="A96" s="329"/>
      <c r="B96" s="330"/>
      <c r="C96" s="266"/>
      <c r="D96" s="266"/>
      <c r="E96" s="291"/>
      <c r="F96" s="266"/>
      <c r="G96" s="291"/>
      <c r="H96" s="304"/>
    </row>
    <row r="98" spans="1:3">
      <c r="A98" s="299"/>
      <c r="B98" s="2"/>
      <c r="C98" s="331" t="s">
        <v>284</v>
      </c>
    </row>
    <row r="99" spans="1:3" ht="20.100000000000001" customHeight="1"/>
    <row r="100" spans="1:3" ht="14.1" customHeight="1"/>
    <row r="101" spans="1:3" ht="20.100000000000001" customHeight="1"/>
  </sheetData>
  <sheetProtection sheet="1" objects="1" scenarios="1" selectLockedCells="1"/>
  <mergeCells count="5">
    <mergeCell ref="A3:F3"/>
    <mergeCell ref="A5:A6"/>
    <mergeCell ref="B5:B6"/>
    <mergeCell ref="H5:H6"/>
    <mergeCell ref="A95:B9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opLeftCell="A13" workbookViewId="0">
      <selection activeCell="D6" sqref="D6"/>
    </sheetView>
  </sheetViews>
  <sheetFormatPr baseColWidth="10" defaultColWidth="13.5" defaultRowHeight="12.75"/>
  <cols>
    <col min="1" max="1" width="8.625" style="344" customWidth="1"/>
    <col min="2" max="2" width="38.625" style="330" customWidth="1"/>
    <col min="3" max="4" width="11.875" style="266" customWidth="1"/>
    <col min="5" max="5" width="3.125" style="291" customWidth="1"/>
    <col min="6" max="6" width="11.875" style="266" customWidth="1"/>
    <col min="7" max="7" width="1" style="291" customWidth="1"/>
    <col min="8" max="8" width="70.625" style="272" customWidth="1"/>
    <col min="9" max="16384" width="13.5" style="2"/>
  </cols>
  <sheetData>
    <row r="1" spans="1:8" ht="20.100000000000001" customHeight="1">
      <c r="A1" s="264" t="str">
        <f>'1-Prévisions activité'!A1</f>
        <v>NOM DE LA CRÉCHE</v>
      </c>
      <c r="B1" s="265"/>
      <c r="E1" s="267"/>
      <c r="F1" s="1"/>
      <c r="G1" s="267"/>
      <c r="H1" s="207" t="str">
        <f>'1-Prévisions activité'!J1</f>
        <v>DATE</v>
      </c>
    </row>
    <row r="2" spans="1:8" ht="13.5" customHeight="1">
      <c r="A2" s="332"/>
      <c r="B2" s="269"/>
      <c r="C2" s="270"/>
      <c r="D2" s="270"/>
      <c r="E2" s="271"/>
      <c r="F2" s="270"/>
      <c r="G2" s="271"/>
    </row>
    <row r="3" spans="1:8" s="30" customFormat="1" ht="24.95" customHeight="1">
      <c r="A3" s="381" t="s">
        <v>285</v>
      </c>
      <c r="B3" s="381"/>
      <c r="C3" s="381"/>
      <c r="D3" s="381"/>
      <c r="E3" s="381"/>
      <c r="F3" s="381"/>
      <c r="G3" s="209"/>
      <c r="H3" s="209"/>
    </row>
    <row r="4" spans="1:8" ht="18" customHeight="1">
      <c r="A4" s="333"/>
      <c r="B4" s="274"/>
      <c r="C4" s="275"/>
      <c r="D4" s="275"/>
      <c r="E4" s="155"/>
      <c r="F4" s="275"/>
      <c r="G4" s="155"/>
    </row>
    <row r="5" spans="1:8" s="281" customFormat="1" ht="15" customHeight="1">
      <c r="A5" s="391" t="s">
        <v>205</v>
      </c>
      <c r="B5" s="393" t="s">
        <v>286</v>
      </c>
      <c r="C5" s="334" t="s">
        <v>207</v>
      </c>
      <c r="D5" s="335" t="s">
        <v>208</v>
      </c>
      <c r="E5" s="278"/>
      <c r="F5" s="336" t="s">
        <v>209</v>
      </c>
      <c r="G5" s="280"/>
      <c r="H5" s="395" t="s">
        <v>210</v>
      </c>
    </row>
    <row r="6" spans="1:8" s="281" customFormat="1" ht="15" customHeight="1">
      <c r="A6" s="392"/>
      <c r="B6" s="394"/>
      <c r="C6" s="337">
        <f>'0-Paramètres'!C2-2</f>
        <v>2021</v>
      </c>
      <c r="D6" s="338">
        <f>'0-Paramètres'!C2-1</f>
        <v>2022</v>
      </c>
      <c r="E6" s="284"/>
      <c r="F6" s="339">
        <f>'0-Paramètres'!C2</f>
        <v>2023</v>
      </c>
      <c r="G6" s="284"/>
      <c r="H6" s="396"/>
    </row>
    <row r="7" spans="1:8" s="291" customFormat="1" ht="14.1" customHeight="1">
      <c r="A7" s="340"/>
      <c r="B7" s="287"/>
      <c r="C7" s="288"/>
      <c r="D7" s="288"/>
      <c r="E7" s="284"/>
      <c r="F7" s="289"/>
      <c r="G7" s="284"/>
      <c r="H7" s="290"/>
    </row>
    <row r="8" spans="1:8" s="299" customFormat="1" ht="15" customHeight="1">
      <c r="A8" s="308">
        <v>70623000</v>
      </c>
      <c r="B8" s="293" t="s">
        <v>287</v>
      </c>
      <c r="C8" s="294"/>
      <c r="D8" s="294"/>
      <c r="E8" s="296"/>
      <c r="F8" s="341" t="e">
        <f>'Calcul PSU'!C31</f>
        <v>#DIV/0!</v>
      </c>
      <c r="G8" s="297"/>
      <c r="H8" s="342"/>
    </row>
    <row r="9" spans="1:8" s="299" customFormat="1" ht="15" customHeight="1">
      <c r="A9" s="292">
        <v>70624100</v>
      </c>
      <c r="B9" s="293" t="s">
        <v>288</v>
      </c>
      <c r="C9" s="343"/>
      <c r="D9" s="343"/>
      <c r="E9" s="296"/>
      <c r="F9" s="343"/>
      <c r="G9" s="297"/>
      <c r="H9" s="298"/>
    </row>
    <row r="10" spans="1:8" s="299" customFormat="1" ht="15" customHeight="1">
      <c r="A10" s="292">
        <v>70624200</v>
      </c>
      <c r="B10" s="293" t="s">
        <v>289</v>
      </c>
      <c r="C10" s="294"/>
      <c r="D10" s="294"/>
      <c r="E10" s="296"/>
      <c r="F10" s="341">
        <f>'Bonus national mixité sociale'!M42</f>
        <v>0</v>
      </c>
      <c r="G10" s="297"/>
      <c r="H10" s="298"/>
    </row>
    <row r="11" spans="1:8" s="299" customFormat="1" ht="15" customHeight="1">
      <c r="A11" s="292">
        <v>70624300</v>
      </c>
      <c r="B11" s="293" t="s">
        <v>290</v>
      </c>
      <c r="C11" s="294"/>
      <c r="D11" s="294"/>
      <c r="E11" s="296"/>
      <c r="F11" s="341">
        <f>'Bonus national handicap'!N68</f>
        <v>0</v>
      </c>
      <c r="G11" s="297"/>
      <c r="H11" s="298"/>
    </row>
    <row r="12" spans="1:8" s="299" customFormat="1" ht="15" customHeight="1">
      <c r="A12" s="292">
        <v>70641000</v>
      </c>
      <c r="B12" s="293" t="s">
        <v>291</v>
      </c>
      <c r="C12" s="294"/>
      <c r="D12" s="294"/>
      <c r="E12" s="296"/>
      <c r="F12" s="341">
        <f>'1-Prévisions activité'!D45</f>
        <v>0</v>
      </c>
      <c r="G12" s="297"/>
      <c r="H12" s="298"/>
    </row>
    <row r="13" spans="1:8" s="299" customFormat="1" ht="15" customHeight="1">
      <c r="A13" s="292">
        <v>70420000</v>
      </c>
      <c r="B13" s="293" t="s">
        <v>292</v>
      </c>
      <c r="C13" s="294"/>
      <c r="D13" s="294"/>
      <c r="E13" s="296"/>
      <c r="F13" s="294"/>
      <c r="G13" s="297"/>
      <c r="H13" s="298" t="s">
        <v>293</v>
      </c>
    </row>
    <row r="14" spans="1:8" s="299" customFormat="1" ht="15" customHeight="1">
      <c r="A14" s="292">
        <v>70800000</v>
      </c>
      <c r="B14" s="293" t="s">
        <v>294</v>
      </c>
      <c r="C14" s="294"/>
      <c r="D14" s="294"/>
      <c r="E14" s="296"/>
      <c r="F14" s="294"/>
      <c r="G14" s="297"/>
      <c r="H14" s="298" t="s">
        <v>295</v>
      </c>
    </row>
    <row r="15" spans="1:8" s="305" customFormat="1" ht="20.100000000000001" customHeight="1">
      <c r="A15" s="300">
        <v>70</v>
      </c>
      <c r="B15" s="301" t="s">
        <v>296</v>
      </c>
      <c r="C15" s="302">
        <f>SUM(C7:C14)</f>
        <v>0</v>
      </c>
      <c r="D15" s="302">
        <f>SUM(D7:D14)</f>
        <v>0</v>
      </c>
      <c r="E15" s="303"/>
      <c r="F15" s="302" t="e">
        <f>SUM(F7:F14)</f>
        <v>#DIV/0!</v>
      </c>
      <c r="G15" s="303"/>
      <c r="H15" s="304"/>
    </row>
    <row r="16" spans="1:8" s="291" customFormat="1" ht="20.100000000000001" customHeight="1">
      <c r="A16" s="340"/>
      <c r="B16" s="287"/>
      <c r="C16" s="288"/>
      <c r="D16" s="288"/>
      <c r="E16" s="284"/>
      <c r="F16" s="289"/>
      <c r="G16" s="284"/>
      <c r="H16" s="306"/>
    </row>
    <row r="17" spans="1:8" s="299" customFormat="1" ht="15" customHeight="1">
      <c r="A17" s="292">
        <v>741</v>
      </c>
      <c r="B17" s="307" t="s">
        <v>297</v>
      </c>
      <c r="C17" s="294"/>
      <c r="D17" s="294"/>
      <c r="E17" s="296"/>
      <c r="F17" s="294"/>
      <c r="G17" s="297"/>
      <c r="H17" s="298"/>
    </row>
    <row r="18" spans="1:8" s="299" customFormat="1" ht="15" customHeight="1">
      <c r="A18" s="292">
        <v>742</v>
      </c>
      <c r="B18" s="307" t="s">
        <v>298</v>
      </c>
      <c r="C18" s="294"/>
      <c r="D18" s="294"/>
      <c r="E18" s="296"/>
      <c r="F18" s="294"/>
      <c r="G18" s="297"/>
      <c r="H18" s="298"/>
    </row>
    <row r="19" spans="1:8" s="299" customFormat="1" ht="15" customHeight="1">
      <c r="A19" s="292">
        <v>743</v>
      </c>
      <c r="B19" s="307" t="s">
        <v>299</v>
      </c>
      <c r="C19" s="294"/>
      <c r="D19" s="294"/>
      <c r="E19" s="296"/>
      <c r="F19" s="294"/>
      <c r="G19" s="297"/>
      <c r="H19" s="298"/>
    </row>
    <row r="20" spans="1:8" s="299" customFormat="1" ht="15" customHeight="1">
      <c r="A20" s="292">
        <v>744</v>
      </c>
      <c r="B20" s="307" t="s">
        <v>300</v>
      </c>
      <c r="C20" s="294"/>
      <c r="D20" s="294"/>
      <c r="E20" s="296"/>
      <c r="F20" s="294"/>
      <c r="G20" s="297"/>
      <c r="H20" s="298"/>
    </row>
    <row r="21" spans="1:8" s="299" customFormat="1" ht="15" customHeight="1">
      <c r="A21" s="292">
        <v>746</v>
      </c>
      <c r="B21" s="293" t="s">
        <v>301</v>
      </c>
      <c r="C21" s="294"/>
      <c r="D21" s="294"/>
      <c r="E21" s="296"/>
      <c r="F21" s="294"/>
      <c r="G21" s="297"/>
      <c r="H21" s="298"/>
    </row>
    <row r="22" spans="1:8" s="299" customFormat="1" ht="15" customHeight="1">
      <c r="A22" s="292">
        <v>7451</v>
      </c>
      <c r="B22" s="293" t="s">
        <v>302</v>
      </c>
      <c r="C22" s="294"/>
      <c r="D22" s="294"/>
      <c r="E22" s="296"/>
      <c r="F22" s="294"/>
      <c r="G22" s="297"/>
      <c r="H22" s="298"/>
    </row>
    <row r="23" spans="1:8" s="299" customFormat="1" ht="15" customHeight="1">
      <c r="A23" s="292">
        <v>74521000</v>
      </c>
      <c r="B23" s="293" t="s">
        <v>303</v>
      </c>
      <c r="C23" s="294"/>
      <c r="D23" s="294"/>
      <c r="E23" s="296"/>
      <c r="F23" s="341" t="e">
        <f>'Bonus Mayotte Territoire'!G25</f>
        <v>#DIV/0!</v>
      </c>
      <c r="G23" s="297"/>
      <c r="H23" s="298"/>
    </row>
    <row r="24" spans="1:8" s="299" customFormat="1" ht="15" customHeight="1">
      <c r="A24" s="292">
        <v>74522000</v>
      </c>
      <c r="B24" s="293" t="s">
        <v>304</v>
      </c>
      <c r="C24" s="294"/>
      <c r="D24" s="294"/>
      <c r="E24" s="296"/>
      <c r="F24" s="341" t="e">
        <f>'Bonus Mayotte mixité sociale'!G22</f>
        <v>#DIV/0!</v>
      </c>
      <c r="G24" s="297"/>
      <c r="H24" s="298"/>
    </row>
    <row r="25" spans="1:8" s="299" customFormat="1" ht="15" customHeight="1">
      <c r="A25" s="292">
        <v>74523000</v>
      </c>
      <c r="B25" s="293" t="s">
        <v>305</v>
      </c>
      <c r="C25" s="294"/>
      <c r="D25" s="294"/>
      <c r="E25" s="296"/>
      <c r="F25" s="341"/>
      <c r="G25" s="297"/>
      <c r="H25" s="298"/>
    </row>
    <row r="26" spans="1:8" s="299" customFormat="1" ht="15" customHeight="1">
      <c r="A26" s="292">
        <v>747</v>
      </c>
      <c r="B26" s="293" t="s">
        <v>306</v>
      </c>
      <c r="C26" s="294"/>
      <c r="D26" s="294"/>
      <c r="E26" s="296"/>
      <c r="F26" s="294"/>
      <c r="G26" s="297"/>
      <c r="H26" s="298"/>
    </row>
    <row r="27" spans="1:8" s="299" customFormat="1" ht="15" customHeight="1">
      <c r="A27" s="292">
        <v>748</v>
      </c>
      <c r="B27" s="293" t="s">
        <v>307</v>
      </c>
      <c r="C27" s="294"/>
      <c r="D27" s="294"/>
      <c r="E27" s="296"/>
      <c r="F27" s="294"/>
      <c r="G27" s="297"/>
      <c r="H27" s="298"/>
    </row>
    <row r="28" spans="1:8" s="305" customFormat="1" ht="20.100000000000001" customHeight="1">
      <c r="A28" s="300">
        <v>74</v>
      </c>
      <c r="B28" s="301" t="s">
        <v>308</v>
      </c>
      <c r="C28" s="302">
        <f>SUM(C16:C27)</f>
        <v>0</v>
      </c>
      <c r="D28" s="302">
        <f>SUM(D16:D27)</f>
        <v>0</v>
      </c>
      <c r="E28" s="303"/>
      <c r="F28" s="302" t="e">
        <f>SUM(F16:F27)</f>
        <v>#DIV/0!</v>
      </c>
      <c r="G28" s="303"/>
      <c r="H28" s="304"/>
    </row>
    <row r="29" spans="1:8" s="291" customFormat="1" ht="20.100000000000001" customHeight="1">
      <c r="A29" s="340"/>
      <c r="B29" s="287"/>
      <c r="C29" s="288"/>
      <c r="D29" s="288"/>
      <c r="E29" s="284"/>
      <c r="F29" s="289"/>
      <c r="G29" s="284"/>
      <c r="H29" s="306"/>
    </row>
    <row r="30" spans="1:8" s="305" customFormat="1" ht="15" customHeight="1">
      <c r="A30" s="314">
        <v>75600000</v>
      </c>
      <c r="B30" s="315" t="s">
        <v>309</v>
      </c>
      <c r="C30" s="316"/>
      <c r="D30" s="316"/>
      <c r="E30" s="297"/>
      <c r="F30" s="316"/>
      <c r="G30" s="297"/>
      <c r="H30" s="298"/>
    </row>
    <row r="31" spans="1:8" s="305" customFormat="1" ht="15" customHeight="1">
      <c r="A31" s="314">
        <v>75800000</v>
      </c>
      <c r="B31" s="315" t="s">
        <v>310</v>
      </c>
      <c r="C31" s="316"/>
      <c r="D31" s="316"/>
      <c r="E31" s="297"/>
      <c r="F31" s="316"/>
      <c r="G31" s="297"/>
      <c r="H31" s="298"/>
    </row>
    <row r="32" spans="1:8" s="305" customFormat="1" ht="15" customHeight="1">
      <c r="A32" s="314"/>
      <c r="B32" s="315"/>
      <c r="C32" s="316"/>
      <c r="D32" s="316"/>
      <c r="E32" s="297"/>
      <c r="F32" s="316"/>
      <c r="G32" s="297"/>
      <c r="H32" s="298"/>
    </row>
    <row r="33" spans="1:8" s="305" customFormat="1" ht="15" customHeight="1">
      <c r="A33" s="314"/>
      <c r="B33" s="315"/>
      <c r="C33" s="316"/>
      <c r="D33" s="316"/>
      <c r="E33" s="321"/>
      <c r="F33" s="316"/>
      <c r="G33" s="322"/>
      <c r="H33" s="298"/>
    </row>
    <row r="34" spans="1:8" s="305" customFormat="1" ht="20.100000000000001" customHeight="1">
      <c r="A34" s="300">
        <v>75</v>
      </c>
      <c r="B34" s="301" t="s">
        <v>311</v>
      </c>
      <c r="C34" s="302">
        <f>SUM(C29:C33)</f>
        <v>0</v>
      </c>
      <c r="D34" s="302">
        <f>SUM(D29:D33)</f>
        <v>0</v>
      </c>
      <c r="E34" s="303"/>
      <c r="F34" s="302">
        <f>SUM(F29:F33)</f>
        <v>0</v>
      </c>
      <c r="G34" s="303"/>
      <c r="H34" s="304"/>
    </row>
    <row r="35" spans="1:8" s="291" customFormat="1" ht="20.100000000000001" customHeight="1">
      <c r="A35" s="340"/>
      <c r="B35" s="287"/>
      <c r="C35" s="288"/>
      <c r="D35" s="288"/>
      <c r="E35" s="284"/>
      <c r="F35" s="289"/>
      <c r="G35" s="284"/>
      <c r="H35" s="306"/>
    </row>
    <row r="36" spans="1:8" s="305" customFormat="1" ht="15" customHeight="1">
      <c r="A36" s="314">
        <v>76400000</v>
      </c>
      <c r="B36" s="323" t="s">
        <v>312</v>
      </c>
      <c r="C36" s="316"/>
      <c r="D36" s="316"/>
      <c r="E36" s="321"/>
      <c r="F36" s="316"/>
      <c r="G36" s="322"/>
      <c r="H36" s="298"/>
    </row>
    <row r="37" spans="1:8" s="305" customFormat="1" ht="15" customHeight="1">
      <c r="A37" s="314"/>
      <c r="B37" s="323"/>
      <c r="C37" s="316"/>
      <c r="D37" s="316"/>
      <c r="E37" s="321"/>
      <c r="F37" s="316"/>
      <c r="G37" s="322"/>
      <c r="H37" s="298"/>
    </row>
    <row r="38" spans="1:8" s="305" customFormat="1" ht="15" customHeight="1">
      <c r="A38" s="314"/>
      <c r="B38" s="315"/>
      <c r="C38" s="316"/>
      <c r="D38" s="316"/>
      <c r="E38" s="321"/>
      <c r="F38" s="316"/>
      <c r="G38" s="322"/>
      <c r="H38" s="298"/>
    </row>
    <row r="39" spans="1:8" s="305" customFormat="1" ht="20.100000000000001" customHeight="1">
      <c r="A39" s="300">
        <v>76</v>
      </c>
      <c r="B39" s="301" t="s">
        <v>313</v>
      </c>
      <c r="C39" s="302">
        <f>SUM(C35:C38)</f>
        <v>0</v>
      </c>
      <c r="D39" s="302">
        <f>SUM(D35:D38)</f>
        <v>0</v>
      </c>
      <c r="E39" s="303"/>
      <c r="F39" s="302">
        <f>SUM(F35:F38)</f>
        <v>0</v>
      </c>
      <c r="G39" s="303"/>
      <c r="H39" s="304"/>
    </row>
    <row r="40" spans="1:8" s="291" customFormat="1" ht="20.100000000000001" customHeight="1">
      <c r="A40" s="340"/>
      <c r="B40" s="287"/>
      <c r="C40" s="288"/>
      <c r="D40" s="288"/>
      <c r="E40" s="284"/>
      <c r="F40" s="289"/>
      <c r="G40" s="284"/>
      <c r="H40" s="306"/>
    </row>
    <row r="41" spans="1:8" s="299" customFormat="1" ht="15" customHeight="1">
      <c r="A41" s="324"/>
      <c r="B41" s="323"/>
      <c r="C41" s="325"/>
      <c r="D41" s="325"/>
      <c r="E41" s="297"/>
      <c r="F41" s="325"/>
      <c r="G41" s="297"/>
      <c r="H41" s="298"/>
    </row>
    <row r="42" spans="1:8" s="299" customFormat="1" ht="15" customHeight="1">
      <c r="A42" s="324"/>
      <c r="B42" s="323"/>
      <c r="C42" s="325"/>
      <c r="D42" s="325"/>
      <c r="E42" s="297"/>
      <c r="F42" s="325"/>
      <c r="G42" s="297"/>
      <c r="H42" s="298"/>
    </row>
    <row r="43" spans="1:8" s="299" customFormat="1" ht="15" customHeight="1">
      <c r="A43" s="314">
        <v>77700000</v>
      </c>
      <c r="B43" s="315" t="s">
        <v>314</v>
      </c>
      <c r="C43" s="326"/>
      <c r="D43" s="326"/>
      <c r="E43" s="297"/>
      <c r="F43" s="326"/>
      <c r="G43" s="297"/>
      <c r="H43" s="298"/>
    </row>
    <row r="44" spans="1:8" s="305" customFormat="1" ht="20.100000000000001" customHeight="1">
      <c r="A44" s="300">
        <v>77</v>
      </c>
      <c r="B44" s="301" t="s">
        <v>315</v>
      </c>
      <c r="C44" s="302">
        <f>SUM(C40:C43)</f>
        <v>0</v>
      </c>
      <c r="D44" s="302">
        <f>SUM(D40:D43)</f>
        <v>0</v>
      </c>
      <c r="E44" s="303"/>
      <c r="F44" s="302">
        <f>SUM(F40:F43)</f>
        <v>0</v>
      </c>
      <c r="G44" s="303"/>
      <c r="H44" s="304"/>
    </row>
    <row r="45" spans="1:8" s="291" customFormat="1" ht="20.100000000000001" customHeight="1">
      <c r="A45" s="340"/>
      <c r="B45" s="287"/>
      <c r="C45" s="288"/>
      <c r="D45" s="288"/>
      <c r="E45" s="284"/>
      <c r="F45" s="289"/>
      <c r="G45" s="284"/>
      <c r="H45" s="306"/>
    </row>
    <row r="46" spans="1:8" s="299" customFormat="1" ht="15" customHeight="1">
      <c r="A46" s="314"/>
      <c r="B46" s="315" t="s">
        <v>316</v>
      </c>
      <c r="C46" s="316"/>
      <c r="D46" s="316"/>
      <c r="E46" s="297"/>
      <c r="F46" s="316"/>
      <c r="G46" s="297"/>
      <c r="H46" s="298"/>
    </row>
    <row r="47" spans="1:8" s="299" customFormat="1" ht="15" customHeight="1">
      <c r="A47" s="314"/>
      <c r="B47" s="315"/>
      <c r="C47" s="316"/>
      <c r="D47" s="316"/>
      <c r="E47" s="297"/>
      <c r="F47" s="316"/>
      <c r="G47" s="297"/>
      <c r="H47" s="298"/>
    </row>
    <row r="48" spans="1:8" s="305" customFormat="1" ht="15" customHeight="1">
      <c r="A48" s="314"/>
      <c r="B48" s="315"/>
      <c r="C48" s="316"/>
      <c r="D48" s="316"/>
      <c r="E48" s="297"/>
      <c r="F48" s="316"/>
      <c r="G48" s="297"/>
      <c r="H48" s="298"/>
    </row>
    <row r="49" spans="1:8" s="305" customFormat="1" ht="20.100000000000001" customHeight="1">
      <c r="A49" s="300">
        <v>78</v>
      </c>
      <c r="B49" s="301" t="s">
        <v>316</v>
      </c>
      <c r="C49" s="302">
        <f>SUM(C45:C48)</f>
        <v>0</v>
      </c>
      <c r="D49" s="302">
        <f>SUM(D45:D48)</f>
        <v>0</v>
      </c>
      <c r="E49" s="303"/>
      <c r="F49" s="302">
        <f>SUM(F45:F48)</f>
        <v>0</v>
      </c>
      <c r="G49" s="303"/>
      <c r="H49" s="304"/>
    </row>
    <row r="50" spans="1:8" s="291" customFormat="1" ht="20.100000000000001" customHeight="1">
      <c r="A50" s="340"/>
      <c r="B50" s="287"/>
      <c r="C50" s="288"/>
      <c r="D50" s="288"/>
      <c r="E50" s="284"/>
      <c r="F50" s="289"/>
      <c r="G50" s="284"/>
      <c r="H50" s="306"/>
    </row>
    <row r="51" spans="1:8" s="299" customFormat="1" ht="15" customHeight="1">
      <c r="A51" s="314"/>
      <c r="B51" s="315"/>
      <c r="C51" s="316"/>
      <c r="D51" s="316"/>
      <c r="E51" s="297"/>
      <c r="F51" s="316"/>
      <c r="G51" s="297"/>
      <c r="H51" s="298"/>
    </row>
    <row r="52" spans="1:8" s="299" customFormat="1" ht="15" customHeight="1">
      <c r="A52" s="314"/>
      <c r="B52" s="315"/>
      <c r="C52" s="316"/>
      <c r="D52" s="316"/>
      <c r="E52" s="297"/>
      <c r="F52" s="316"/>
      <c r="G52" s="297"/>
      <c r="H52" s="298"/>
    </row>
    <row r="53" spans="1:8" s="299" customFormat="1" ht="15" customHeight="1">
      <c r="A53" s="314"/>
      <c r="B53" s="315"/>
      <c r="C53" s="316"/>
      <c r="D53" s="316"/>
      <c r="E53" s="297"/>
      <c r="F53" s="316"/>
      <c r="G53" s="297"/>
      <c r="H53" s="298"/>
    </row>
    <row r="54" spans="1:8" s="305" customFormat="1" ht="15" customHeight="1">
      <c r="A54" s="314"/>
      <c r="B54" s="315"/>
      <c r="C54" s="316"/>
      <c r="D54" s="316"/>
      <c r="E54" s="297"/>
      <c r="F54" s="316"/>
      <c r="G54" s="297"/>
      <c r="H54" s="298"/>
    </row>
    <row r="55" spans="1:8" s="305" customFormat="1" ht="20.100000000000001" customHeight="1">
      <c r="A55" s="300">
        <v>79</v>
      </c>
      <c r="B55" s="301" t="s">
        <v>317</v>
      </c>
      <c r="C55" s="302">
        <f>SUM(C50:C54)</f>
        <v>0</v>
      </c>
      <c r="D55" s="302">
        <f>SUM(D50:D54)</f>
        <v>0</v>
      </c>
      <c r="E55" s="303"/>
      <c r="F55" s="302">
        <f>SUM(F50:F54)</f>
        <v>0</v>
      </c>
      <c r="G55" s="303"/>
      <c r="H55" s="304"/>
    </row>
    <row r="56" spans="1:8" s="291" customFormat="1" ht="20.100000000000001" customHeight="1">
      <c r="A56" s="340"/>
      <c r="B56" s="287"/>
      <c r="C56" s="288"/>
      <c r="D56" s="288"/>
      <c r="E56" s="284"/>
      <c r="F56" s="289"/>
      <c r="G56" s="284"/>
      <c r="H56" s="306"/>
    </row>
    <row r="57" spans="1:8" s="305" customFormat="1" ht="20.100000000000001" customHeight="1">
      <c r="A57" s="397" t="s">
        <v>318</v>
      </c>
      <c r="B57" s="397"/>
      <c r="C57" s="327">
        <f>C15+C28+C34+C39+C44+C49+C55</f>
        <v>0</v>
      </c>
      <c r="D57" s="327">
        <f>D15+D28+D34+D39+D44+D49+D55</f>
        <v>0</v>
      </c>
      <c r="E57" s="328"/>
      <c r="F57" s="327" t="e">
        <f>F15+F28+F34+F39+F44+F49+F55</f>
        <v>#DIV/0!</v>
      </c>
      <c r="G57" s="328"/>
      <c r="H57" s="304"/>
    </row>
    <row r="58" spans="1:8" s="291" customFormat="1" ht="20.100000000000001" customHeight="1">
      <c r="A58" s="340"/>
      <c r="B58" s="287"/>
      <c r="C58" s="288"/>
      <c r="D58" s="288"/>
      <c r="E58" s="284"/>
      <c r="F58" s="289"/>
      <c r="G58" s="284"/>
      <c r="H58" s="306"/>
    </row>
    <row r="59" spans="1:8" s="305" customFormat="1" ht="20.100000000000001" customHeight="1">
      <c r="A59" s="399" t="s">
        <v>319</v>
      </c>
      <c r="B59" s="399"/>
      <c r="C59" s="327">
        <f>C57-'3-Prévisions Charges'!C95</f>
        <v>0</v>
      </c>
      <c r="D59" s="327">
        <f>D57-'3-Prévisions Charges'!D95</f>
        <v>0</v>
      </c>
      <c r="E59" s="328"/>
      <c r="F59" s="327" t="e">
        <f>F57-'3-Prévisions Charges'!F95</f>
        <v>#DIV/0!</v>
      </c>
      <c r="G59" s="328"/>
      <c r="H59" s="304"/>
    </row>
    <row r="60" spans="1:8" ht="20.100000000000001" customHeight="1">
      <c r="F60" s="349" t="e">
        <f>F59/F57</f>
        <v>#DIV/0!</v>
      </c>
    </row>
    <row r="61" spans="1:8" s="344" customFormat="1" ht="14.1" customHeight="1">
      <c r="B61" s="350"/>
      <c r="C61" s="331" t="s">
        <v>320</v>
      </c>
      <c r="D61" s="266"/>
      <c r="E61" s="291"/>
      <c r="F61" s="266"/>
      <c r="G61" s="291"/>
      <c r="H61" s="272"/>
    </row>
    <row r="62" spans="1:8" s="344" customFormat="1" ht="20.100000000000001" customHeight="1">
      <c r="B62" s="330"/>
      <c r="C62" s="266"/>
      <c r="D62" s="266"/>
      <c r="E62" s="291"/>
      <c r="F62" s="266"/>
      <c r="G62" s="291"/>
      <c r="H62" s="272"/>
    </row>
    <row r="63" spans="1:8" ht="30" customHeight="1">
      <c r="A63" s="398" t="s">
        <v>324</v>
      </c>
      <c r="B63" s="398"/>
      <c r="C63" s="398"/>
      <c r="D63" s="398"/>
      <c r="E63" s="398"/>
      <c r="F63" s="398"/>
    </row>
  </sheetData>
  <sheetProtection sheet="1" objects="1" scenarios="1" selectLockedCells="1"/>
  <mergeCells count="7">
    <mergeCell ref="A63:F63"/>
    <mergeCell ref="A3:F3"/>
    <mergeCell ref="A5:A6"/>
    <mergeCell ref="B5:B6"/>
    <mergeCell ref="H5:H6"/>
    <mergeCell ref="A57:B57"/>
    <mergeCell ref="A59:B5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6"/>
  <sheetViews>
    <sheetView topLeftCell="A10" zoomScaleNormal="100" workbookViewId="0">
      <selection activeCell="F9" sqref="F9"/>
    </sheetView>
  </sheetViews>
  <sheetFormatPr baseColWidth="10" defaultColWidth="10.875" defaultRowHeight="15.75"/>
  <cols>
    <col min="1" max="1" width="48.625" style="4" customWidth="1"/>
    <col min="2" max="2" width="2" style="20" customWidth="1"/>
    <col min="3" max="3" width="12.875" style="4" customWidth="1"/>
    <col min="4" max="4" width="10.125" style="4" customWidth="1"/>
    <col min="5" max="5" width="13.875" style="4" customWidth="1"/>
    <col min="6" max="6" width="13" style="4" customWidth="1"/>
    <col min="7" max="7" width="14.5" style="4" customWidth="1"/>
    <col min="8" max="16384" width="10.875" style="4"/>
  </cols>
  <sheetData>
    <row r="1" spans="1:16" s="2" customFormat="1" ht="20.100000000000001" customHeight="1">
      <c r="A1" s="24" t="str">
        <f>'1-Prévisions activité'!A1</f>
        <v>NOM DE LA CRÉCHE</v>
      </c>
      <c r="B1" s="25"/>
      <c r="C1" s="3"/>
      <c r="D1" s="3"/>
      <c r="E1" s="4"/>
      <c r="G1" s="26">
        <f>'0-Paramètres'!C2</f>
        <v>2023</v>
      </c>
      <c r="H1" s="5"/>
      <c r="I1" s="6"/>
      <c r="J1" s="5"/>
      <c r="K1" s="6"/>
      <c r="L1" s="5"/>
      <c r="M1" s="6"/>
      <c r="P1" s="7"/>
    </row>
    <row r="2" spans="1:16" ht="20.100000000000001" customHeight="1"/>
    <row r="3" spans="1:16" ht="20.100000000000001" customHeight="1">
      <c r="A3" s="401" t="s">
        <v>327</v>
      </c>
      <c r="B3" s="401"/>
      <c r="C3" s="401"/>
      <c r="D3" s="401"/>
      <c r="E3" s="401"/>
      <c r="F3" s="401"/>
      <c r="G3" s="401"/>
    </row>
    <row r="4" spans="1:16" ht="20.100000000000001" customHeight="1">
      <c r="A4" s="116"/>
      <c r="B4" s="21"/>
      <c r="C4" s="116"/>
      <c r="D4" s="116"/>
      <c r="E4" s="116"/>
      <c r="F4" s="116"/>
      <c r="G4" s="116"/>
    </row>
    <row r="5" spans="1:16" ht="16.5" thickBot="1">
      <c r="A5" s="4" t="s">
        <v>9</v>
      </c>
      <c r="C5" s="16">
        <f>'1-Prévisions activité'!C27</f>
        <v>0</v>
      </c>
      <c r="E5" s="402" t="s">
        <v>17</v>
      </c>
      <c r="F5" s="402"/>
      <c r="G5" s="18" t="e">
        <f>C5/C7</f>
        <v>#DIV/0!</v>
      </c>
    </row>
    <row r="6" spans="1:16" ht="16.5" thickTop="1">
      <c r="E6" s="402" t="s">
        <v>1</v>
      </c>
      <c r="F6" s="402"/>
      <c r="G6" s="200">
        <f>'1-Prévisions activité'!C34</f>
        <v>0</v>
      </c>
    </row>
    <row r="7" spans="1:16" ht="16.5" thickBot="1">
      <c r="A7" s="4" t="s">
        <v>10</v>
      </c>
      <c r="C7" s="17">
        <f>'1-Prévisions activité'!C21</f>
        <v>0</v>
      </c>
      <c r="E7" s="402" t="s">
        <v>11</v>
      </c>
      <c r="F7" s="402"/>
      <c r="G7" s="27" t="e">
        <f>IF(AND(Tauxfacturation&gt;117%,Repas="non"),'0-Paramètres'!D15,IF(OR(AND(Tauxfacturation&gt;117%,Repas="oui"),AND(Tauxfacturation&gt;107%,Tauxfacturation&lt;=117%,Repas="non")),'0-Paramètres'!D14,IF(OR(AND(Tauxfacturation&gt;107%,Tauxfacturation&lt;=117%,Repas="oui"),AND(Tauxfacturation&lt;107%,Repas="non")),'0-Paramètres'!D12,IF(AND(Tauxfacturation&lt;=107%,Repas="oui"),'0-Paramètres'!D10,""))))</f>
        <v>#DIV/0!</v>
      </c>
    </row>
    <row r="8" spans="1:16" ht="16.5" thickTop="1"/>
    <row r="9" spans="1:16" ht="20.100000000000001" customHeight="1">
      <c r="E9" s="8"/>
      <c r="F9" s="8"/>
      <c r="G9" s="8"/>
    </row>
    <row r="10" spans="1:16" s="8" customFormat="1" ht="20.100000000000001" customHeight="1">
      <c r="A10" s="8" t="s">
        <v>0</v>
      </c>
      <c r="B10" s="22"/>
      <c r="C10" s="15">
        <v>1</v>
      </c>
    </row>
    <row r="11" spans="1:16" ht="20.100000000000001" customHeight="1">
      <c r="E11" s="8"/>
      <c r="F11" s="8"/>
      <c r="G11" s="8"/>
      <c r="H11" s="9"/>
    </row>
    <row r="12" spans="1:16" s="8" customFormat="1" ht="20.100000000000001" customHeight="1">
      <c r="A12" s="8" t="s">
        <v>2</v>
      </c>
      <c r="B12" s="22"/>
      <c r="C12" s="28">
        <f>'1-Prévisions activité'!D9</f>
        <v>0</v>
      </c>
    </row>
    <row r="13" spans="1:16" s="8" customFormat="1" ht="20.100000000000001" customHeight="1">
      <c r="A13" s="8" t="s">
        <v>3</v>
      </c>
      <c r="B13" s="22"/>
      <c r="C13" s="13">
        <v>6</v>
      </c>
    </row>
    <row r="14" spans="1:16" s="8" customFormat="1" ht="20.100000000000001" customHeight="1">
      <c r="A14" s="8" t="s">
        <v>4</v>
      </c>
      <c r="B14" s="22"/>
      <c r="C14" s="14">
        <f>C12*C13</f>
        <v>0</v>
      </c>
      <c r="E14" s="4"/>
      <c r="F14" s="4"/>
      <c r="G14" s="4"/>
    </row>
    <row r="15" spans="1:16" ht="20.100000000000001" customHeight="1">
      <c r="E15" s="8"/>
      <c r="F15" s="8"/>
      <c r="G15" s="8"/>
    </row>
    <row r="16" spans="1:16" s="8" customFormat="1" ht="20.100000000000001" customHeight="1">
      <c r="A16" s="8" t="s">
        <v>13</v>
      </c>
      <c r="B16" s="22"/>
      <c r="C16" s="29">
        <f>'3-Prévisions Charges'!F95</f>
        <v>0</v>
      </c>
      <c r="E16" s="4"/>
      <c r="F16" s="4"/>
      <c r="G16" s="4"/>
    </row>
    <row r="17" spans="1:8" ht="20.100000000000001" customHeight="1">
      <c r="E17" s="115"/>
      <c r="F17" s="115"/>
      <c r="G17" s="115"/>
    </row>
    <row r="18" spans="1:8" s="8" customFormat="1" ht="20.100000000000001" customHeight="1">
      <c r="A18" s="8" t="s">
        <v>5</v>
      </c>
      <c r="B18" s="22"/>
      <c r="C18" s="38" t="e">
        <f>C16/C7</f>
        <v>#DIV/0!</v>
      </c>
      <c r="D18" s="400" t="s">
        <v>12</v>
      </c>
      <c r="E18" s="400"/>
      <c r="F18" s="400"/>
      <c r="G18" s="400"/>
    </row>
    <row r="19" spans="1:8" ht="20.100000000000001" customHeight="1">
      <c r="A19" s="8"/>
      <c r="E19" s="115"/>
      <c r="F19" s="115"/>
      <c r="G19" s="115"/>
    </row>
    <row r="20" spans="1:8" s="8" customFormat="1" ht="20.100000000000001" customHeight="1">
      <c r="A20" s="10" t="s">
        <v>14</v>
      </c>
      <c r="B20" s="23"/>
      <c r="C20" s="11" t="e">
        <f>IF(C18&gt;G7,G7,C18)</f>
        <v>#DIV/0!</v>
      </c>
      <c r="D20" s="400" t="s">
        <v>6</v>
      </c>
      <c r="E20" s="400"/>
      <c r="F20" s="400"/>
      <c r="G20" s="400"/>
    </row>
    <row r="21" spans="1:8" s="8" customFormat="1" ht="9.9499999999999993" customHeight="1">
      <c r="A21" s="10"/>
      <c r="B21" s="23"/>
      <c r="C21" s="115"/>
      <c r="D21" s="115"/>
      <c r="E21" s="115"/>
      <c r="F21" s="115"/>
      <c r="G21" s="115"/>
    </row>
    <row r="22" spans="1:8" s="34" customFormat="1">
      <c r="A22" s="31" t="s">
        <v>15</v>
      </c>
      <c r="B22" s="32"/>
      <c r="C22" s="33">
        <v>0.66</v>
      </c>
      <c r="D22" s="115"/>
      <c r="E22" s="115"/>
      <c r="F22" s="115"/>
      <c r="G22" s="115"/>
    </row>
    <row r="23" spans="1:8" s="8" customFormat="1" ht="9.9499999999999993" customHeight="1">
      <c r="A23" s="10"/>
      <c r="B23" s="23"/>
      <c r="C23" s="115"/>
      <c r="D23" s="115"/>
      <c r="E23" s="4"/>
      <c r="F23" s="4"/>
      <c r="G23" s="4"/>
    </row>
    <row r="24" spans="1:8" ht="20.100000000000001" customHeight="1">
      <c r="A24" s="35" t="s">
        <v>16</v>
      </c>
      <c r="C24" s="36" t="e">
        <f>C20*C22</f>
        <v>#DIV/0!</v>
      </c>
    </row>
    <row r="25" spans="1:8" ht="20.100000000000001" customHeight="1">
      <c r="E25" s="8"/>
      <c r="F25" s="8"/>
      <c r="G25" s="8"/>
    </row>
    <row r="26" spans="1:8" s="8" customFormat="1" ht="20.100000000000001" customHeight="1">
      <c r="A26" s="8" t="s">
        <v>7</v>
      </c>
      <c r="B26" s="22"/>
      <c r="C26" s="29">
        <f>'1-Prévisions activité'!D45</f>
        <v>0</v>
      </c>
      <c r="E26" s="4"/>
      <c r="F26" s="4"/>
      <c r="G26" s="4"/>
    </row>
    <row r="27" spans="1:8" ht="20.100000000000001" customHeight="1"/>
    <row r="28" spans="1:8" ht="20.100000000000001" customHeight="1">
      <c r="E28" s="115"/>
      <c r="F28" s="115"/>
      <c r="G28" s="115"/>
    </row>
    <row r="29" spans="1:8" ht="20.100000000000001" customHeight="1">
      <c r="A29" s="8" t="s">
        <v>8</v>
      </c>
      <c r="B29" s="22"/>
      <c r="C29" s="37" t="e">
        <f>MROUND((C24*Heures_facturées-Participation_Familiale)*C10,0.01)+MROUND(C24*Heures_Concertation,0.01)</f>
        <v>#DIV/0!</v>
      </c>
      <c r="D29" s="400" t="s">
        <v>18</v>
      </c>
      <c r="E29" s="400"/>
      <c r="F29" s="400"/>
      <c r="G29" s="400"/>
    </row>
    <row r="30" spans="1:8" ht="20.100000000000001" customHeight="1">
      <c r="E30" s="115"/>
      <c r="F30" s="115"/>
      <c r="G30" s="115"/>
    </row>
    <row r="31" spans="1:8" s="8" customFormat="1" ht="45" customHeight="1" thickBot="1">
      <c r="A31" s="103" t="s">
        <v>78</v>
      </c>
      <c r="B31" s="23"/>
      <c r="C31" s="19" t="e">
        <f>C29</f>
        <v>#DIV/0!</v>
      </c>
      <c r="E31" s="4"/>
      <c r="F31" s="4"/>
      <c r="G31" s="4"/>
      <c r="H31" s="12"/>
    </row>
    <row r="32" spans="1:8" ht="15.95" customHeight="1" thickTop="1">
      <c r="B32" s="101"/>
    </row>
    <row r="33" spans="1:8">
      <c r="A33" s="102" t="s">
        <v>77</v>
      </c>
    </row>
    <row r="35" spans="1:8" s="8" customFormat="1" ht="45" customHeight="1" thickBot="1">
      <c r="A35" s="103" t="s">
        <v>81</v>
      </c>
      <c r="B35" s="23"/>
      <c r="C35" s="19">
        <f>'Bonus national mixité sociale'!M42</f>
        <v>0</v>
      </c>
      <c r="E35" s="4"/>
      <c r="F35" s="4"/>
      <c r="G35" s="4"/>
      <c r="H35" s="12"/>
    </row>
    <row r="36" spans="1:8" ht="16.5" thickTop="1"/>
    <row r="37" spans="1:8" s="8" customFormat="1" ht="45" customHeight="1" thickBot="1">
      <c r="A37" s="103" t="s">
        <v>137</v>
      </c>
      <c r="B37" s="23"/>
      <c r="C37" s="19">
        <f>'Bonus national handicap'!N68</f>
        <v>0</v>
      </c>
      <c r="E37" s="4"/>
      <c r="F37" s="4"/>
      <c r="G37" s="4"/>
      <c r="H37" s="12"/>
    </row>
    <row r="38" spans="1:8" ht="16.5" thickTop="1"/>
    <row r="39" spans="1:8">
      <c r="A39" s="102" t="s">
        <v>106</v>
      </c>
    </row>
    <row r="41" spans="1:8" ht="45" customHeight="1" thickBot="1">
      <c r="A41" s="104" t="s">
        <v>79</v>
      </c>
      <c r="C41" s="19" t="e">
        <f>'Bonus Mayotte Territoire'!G25</f>
        <v>#DIV/0!</v>
      </c>
      <c r="D41" s="400"/>
      <c r="E41" s="400"/>
      <c r="F41" s="400"/>
      <c r="G41" s="400"/>
    </row>
    <row r="42" spans="1:8" ht="16.5" thickTop="1"/>
    <row r="43" spans="1:8" ht="45" customHeight="1" thickBot="1">
      <c r="A43" s="104" t="s">
        <v>80</v>
      </c>
      <c r="C43" s="19" t="e">
        <f>'Bonus Mayotte mixité sociale'!G22</f>
        <v>#DIV/0!</v>
      </c>
      <c r="D43" s="400"/>
      <c r="E43" s="400"/>
      <c r="F43" s="400"/>
      <c r="G43" s="400"/>
    </row>
    <row r="44" spans="1:8" ht="16.5" thickTop="1"/>
    <row r="45" spans="1:8" s="8" customFormat="1" ht="45" customHeight="1" thickBot="1">
      <c r="A45" s="103" t="s">
        <v>82</v>
      </c>
      <c r="B45" s="23"/>
      <c r="C45" s="19"/>
      <c r="E45" s="4"/>
      <c r="F45" s="4"/>
      <c r="G45" s="4"/>
      <c r="H45" s="12"/>
    </row>
    <row r="46" spans="1:8" ht="16.5" thickTop="1"/>
  </sheetData>
  <sheetProtection sheet="1"/>
  <mergeCells count="9">
    <mergeCell ref="D43:G43"/>
    <mergeCell ref="D20:G20"/>
    <mergeCell ref="D29:G29"/>
    <mergeCell ref="D18:G18"/>
    <mergeCell ref="A3:G3"/>
    <mergeCell ref="E6:F6"/>
    <mergeCell ref="E7:F7"/>
    <mergeCell ref="E5:F5"/>
    <mergeCell ref="D41:G41"/>
  </mergeCells>
  <dataValidations count="1">
    <dataValidation type="list" allowBlank="1" showInputMessage="1" showErrorMessage="1" sqref="G10:G11">
      <formula1>"OUI,NON"</formula1>
    </dataValidation>
  </dataValidations>
  <pageMargins left="0.45" right="0.45" top="0.5" bottom="0.5" header="0.3" footer="0.3"/>
  <pageSetup paperSize="9" scale="76" orientation="portrait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42"/>
  <sheetViews>
    <sheetView topLeftCell="A13" workbookViewId="0">
      <selection activeCell="M5" sqref="M5:O5"/>
    </sheetView>
  </sheetViews>
  <sheetFormatPr baseColWidth="10" defaultColWidth="11.5" defaultRowHeight="14.25"/>
  <cols>
    <col min="1" max="2" width="11.5" style="39"/>
    <col min="3" max="3" width="24.5" style="39" customWidth="1"/>
    <col min="4" max="4" width="3" style="39" customWidth="1"/>
    <col min="5" max="5" width="4.875" style="39" customWidth="1"/>
    <col min="6" max="6" width="3" style="39" customWidth="1"/>
    <col min="7" max="7" width="11.5" style="39"/>
    <col min="8" max="8" width="3" style="39" customWidth="1"/>
    <col min="9" max="9" width="7" style="39" customWidth="1"/>
    <col min="10" max="11" width="3" style="39" customWidth="1"/>
    <col min="12" max="12" width="4.625" style="39" customWidth="1"/>
    <col min="13" max="13" width="12.875" style="39" customWidth="1"/>
    <col min="14" max="14" width="3" style="39" customWidth="1"/>
    <col min="15" max="15" width="13.375" style="39" customWidth="1"/>
    <col min="16" max="244" width="11.5" style="39"/>
    <col min="245" max="245" width="4.5" style="39" customWidth="1"/>
    <col min="246" max="246" width="11.5" style="39"/>
    <col min="247" max="247" width="24.5" style="39" customWidth="1"/>
    <col min="248" max="248" width="3" style="39" customWidth="1"/>
    <col min="249" max="249" width="4.875" style="39" customWidth="1"/>
    <col min="250" max="250" width="3" style="39" customWidth="1"/>
    <col min="251" max="251" width="11.5" style="39"/>
    <col min="252" max="252" width="3" style="39" customWidth="1"/>
    <col min="253" max="253" width="7" style="39" customWidth="1"/>
    <col min="254" max="255" width="3" style="39" customWidth="1"/>
    <col min="256" max="256" width="4.625" style="39" customWidth="1"/>
    <col min="257" max="257" width="15.625" style="39" customWidth="1"/>
    <col min="258" max="258" width="3" style="39" customWidth="1"/>
    <col min="259" max="259" width="13.375" style="39" customWidth="1"/>
    <col min="260" max="500" width="11.5" style="39"/>
    <col min="501" max="501" width="4.5" style="39" customWidth="1"/>
    <col min="502" max="502" width="11.5" style="39"/>
    <col min="503" max="503" width="24.5" style="39" customWidth="1"/>
    <col min="504" max="504" width="3" style="39" customWidth="1"/>
    <col min="505" max="505" width="4.875" style="39" customWidth="1"/>
    <col min="506" max="506" width="3" style="39" customWidth="1"/>
    <col min="507" max="507" width="11.5" style="39"/>
    <col min="508" max="508" width="3" style="39" customWidth="1"/>
    <col min="509" max="509" width="7" style="39" customWidth="1"/>
    <col min="510" max="511" width="3" style="39" customWidth="1"/>
    <col min="512" max="512" width="4.625" style="39" customWidth="1"/>
    <col min="513" max="513" width="15.625" style="39" customWidth="1"/>
    <col min="514" max="514" width="3" style="39" customWidth="1"/>
    <col min="515" max="515" width="13.375" style="39" customWidth="1"/>
    <col min="516" max="756" width="11.5" style="39"/>
    <col min="757" max="757" width="4.5" style="39" customWidth="1"/>
    <col min="758" max="758" width="11.5" style="39"/>
    <col min="759" max="759" width="24.5" style="39" customWidth="1"/>
    <col min="760" max="760" width="3" style="39" customWidth="1"/>
    <col min="761" max="761" width="4.875" style="39" customWidth="1"/>
    <col min="762" max="762" width="3" style="39" customWidth="1"/>
    <col min="763" max="763" width="11.5" style="39"/>
    <col min="764" max="764" width="3" style="39" customWidth="1"/>
    <col min="765" max="765" width="7" style="39" customWidth="1"/>
    <col min="766" max="767" width="3" style="39" customWidth="1"/>
    <col min="768" max="768" width="4.625" style="39" customWidth="1"/>
    <col min="769" max="769" width="15.625" style="39" customWidth="1"/>
    <col min="770" max="770" width="3" style="39" customWidth="1"/>
    <col min="771" max="771" width="13.375" style="39" customWidth="1"/>
    <col min="772" max="1012" width="11.5" style="39"/>
    <col min="1013" max="1013" width="4.5" style="39" customWidth="1"/>
    <col min="1014" max="1014" width="11.5" style="39"/>
    <col min="1015" max="1015" width="24.5" style="39" customWidth="1"/>
    <col min="1016" max="1016" width="3" style="39" customWidth="1"/>
    <col min="1017" max="1017" width="4.875" style="39" customWidth="1"/>
    <col min="1018" max="1018" width="3" style="39" customWidth="1"/>
    <col min="1019" max="1019" width="11.5" style="39"/>
    <col min="1020" max="1020" width="3" style="39" customWidth="1"/>
    <col min="1021" max="1021" width="7" style="39" customWidth="1"/>
    <col min="1022" max="1023" width="3" style="39" customWidth="1"/>
    <col min="1024" max="1024" width="4.625" style="39" customWidth="1"/>
    <col min="1025" max="1025" width="15.625" style="39" customWidth="1"/>
    <col min="1026" max="1026" width="3" style="39" customWidth="1"/>
    <col min="1027" max="1027" width="13.375" style="39" customWidth="1"/>
    <col min="1028" max="1268" width="11.5" style="39"/>
    <col min="1269" max="1269" width="4.5" style="39" customWidth="1"/>
    <col min="1270" max="1270" width="11.5" style="39"/>
    <col min="1271" max="1271" width="24.5" style="39" customWidth="1"/>
    <col min="1272" max="1272" width="3" style="39" customWidth="1"/>
    <col min="1273" max="1273" width="4.875" style="39" customWidth="1"/>
    <col min="1274" max="1274" width="3" style="39" customWidth="1"/>
    <col min="1275" max="1275" width="11.5" style="39"/>
    <col min="1276" max="1276" width="3" style="39" customWidth="1"/>
    <col min="1277" max="1277" width="7" style="39" customWidth="1"/>
    <col min="1278" max="1279" width="3" style="39" customWidth="1"/>
    <col min="1280" max="1280" width="4.625" style="39" customWidth="1"/>
    <col min="1281" max="1281" width="15.625" style="39" customWidth="1"/>
    <col min="1282" max="1282" width="3" style="39" customWidth="1"/>
    <col min="1283" max="1283" width="13.375" style="39" customWidth="1"/>
    <col min="1284" max="1524" width="11.5" style="39"/>
    <col min="1525" max="1525" width="4.5" style="39" customWidth="1"/>
    <col min="1526" max="1526" width="11.5" style="39"/>
    <col min="1527" max="1527" width="24.5" style="39" customWidth="1"/>
    <col min="1528" max="1528" width="3" style="39" customWidth="1"/>
    <col min="1529" max="1529" width="4.875" style="39" customWidth="1"/>
    <col min="1530" max="1530" width="3" style="39" customWidth="1"/>
    <col min="1531" max="1531" width="11.5" style="39"/>
    <col min="1532" max="1532" width="3" style="39" customWidth="1"/>
    <col min="1533" max="1533" width="7" style="39" customWidth="1"/>
    <col min="1534" max="1535" width="3" style="39" customWidth="1"/>
    <col min="1536" max="1536" width="4.625" style="39" customWidth="1"/>
    <col min="1537" max="1537" width="15.625" style="39" customWidth="1"/>
    <col min="1538" max="1538" width="3" style="39" customWidth="1"/>
    <col min="1539" max="1539" width="13.375" style="39" customWidth="1"/>
    <col min="1540" max="1780" width="11.5" style="39"/>
    <col min="1781" max="1781" width="4.5" style="39" customWidth="1"/>
    <col min="1782" max="1782" width="11.5" style="39"/>
    <col min="1783" max="1783" width="24.5" style="39" customWidth="1"/>
    <col min="1784" max="1784" width="3" style="39" customWidth="1"/>
    <col min="1785" max="1785" width="4.875" style="39" customWidth="1"/>
    <col min="1786" max="1786" width="3" style="39" customWidth="1"/>
    <col min="1787" max="1787" width="11.5" style="39"/>
    <col min="1788" max="1788" width="3" style="39" customWidth="1"/>
    <col min="1789" max="1789" width="7" style="39" customWidth="1"/>
    <col min="1790" max="1791" width="3" style="39" customWidth="1"/>
    <col min="1792" max="1792" width="4.625" style="39" customWidth="1"/>
    <col min="1793" max="1793" width="15.625" style="39" customWidth="1"/>
    <col min="1794" max="1794" width="3" style="39" customWidth="1"/>
    <col min="1795" max="1795" width="13.375" style="39" customWidth="1"/>
    <col min="1796" max="2036" width="11.5" style="39"/>
    <col min="2037" max="2037" width="4.5" style="39" customWidth="1"/>
    <col min="2038" max="2038" width="11.5" style="39"/>
    <col min="2039" max="2039" width="24.5" style="39" customWidth="1"/>
    <col min="2040" max="2040" width="3" style="39" customWidth="1"/>
    <col min="2041" max="2041" width="4.875" style="39" customWidth="1"/>
    <col min="2042" max="2042" width="3" style="39" customWidth="1"/>
    <col min="2043" max="2043" width="11.5" style="39"/>
    <col min="2044" max="2044" width="3" style="39" customWidth="1"/>
    <col min="2045" max="2045" width="7" style="39" customWidth="1"/>
    <col min="2046" max="2047" width="3" style="39" customWidth="1"/>
    <col min="2048" max="2048" width="4.625" style="39" customWidth="1"/>
    <col min="2049" max="2049" width="15.625" style="39" customWidth="1"/>
    <col min="2050" max="2050" width="3" style="39" customWidth="1"/>
    <col min="2051" max="2051" width="13.375" style="39" customWidth="1"/>
    <col min="2052" max="2292" width="11.5" style="39"/>
    <col min="2293" max="2293" width="4.5" style="39" customWidth="1"/>
    <col min="2294" max="2294" width="11.5" style="39"/>
    <col min="2295" max="2295" width="24.5" style="39" customWidth="1"/>
    <col min="2296" max="2296" width="3" style="39" customWidth="1"/>
    <col min="2297" max="2297" width="4.875" style="39" customWidth="1"/>
    <col min="2298" max="2298" width="3" style="39" customWidth="1"/>
    <col min="2299" max="2299" width="11.5" style="39"/>
    <col min="2300" max="2300" width="3" style="39" customWidth="1"/>
    <col min="2301" max="2301" width="7" style="39" customWidth="1"/>
    <col min="2302" max="2303" width="3" style="39" customWidth="1"/>
    <col min="2304" max="2304" width="4.625" style="39" customWidth="1"/>
    <col min="2305" max="2305" width="15.625" style="39" customWidth="1"/>
    <col min="2306" max="2306" width="3" style="39" customWidth="1"/>
    <col min="2307" max="2307" width="13.375" style="39" customWidth="1"/>
    <col min="2308" max="2548" width="11.5" style="39"/>
    <col min="2549" max="2549" width="4.5" style="39" customWidth="1"/>
    <col min="2550" max="2550" width="11.5" style="39"/>
    <col min="2551" max="2551" width="24.5" style="39" customWidth="1"/>
    <col min="2552" max="2552" width="3" style="39" customWidth="1"/>
    <col min="2553" max="2553" width="4.875" style="39" customWidth="1"/>
    <col min="2554" max="2554" width="3" style="39" customWidth="1"/>
    <col min="2555" max="2555" width="11.5" style="39"/>
    <col min="2556" max="2556" width="3" style="39" customWidth="1"/>
    <col min="2557" max="2557" width="7" style="39" customWidth="1"/>
    <col min="2558" max="2559" width="3" style="39" customWidth="1"/>
    <col min="2560" max="2560" width="4.625" style="39" customWidth="1"/>
    <col min="2561" max="2561" width="15.625" style="39" customWidth="1"/>
    <col min="2562" max="2562" width="3" style="39" customWidth="1"/>
    <col min="2563" max="2563" width="13.375" style="39" customWidth="1"/>
    <col min="2564" max="2804" width="11.5" style="39"/>
    <col min="2805" max="2805" width="4.5" style="39" customWidth="1"/>
    <col min="2806" max="2806" width="11.5" style="39"/>
    <col min="2807" max="2807" width="24.5" style="39" customWidth="1"/>
    <col min="2808" max="2808" width="3" style="39" customWidth="1"/>
    <col min="2809" max="2809" width="4.875" style="39" customWidth="1"/>
    <col min="2810" max="2810" width="3" style="39" customWidth="1"/>
    <col min="2811" max="2811" width="11.5" style="39"/>
    <col min="2812" max="2812" width="3" style="39" customWidth="1"/>
    <col min="2813" max="2813" width="7" style="39" customWidth="1"/>
    <col min="2814" max="2815" width="3" style="39" customWidth="1"/>
    <col min="2816" max="2816" width="4.625" style="39" customWidth="1"/>
    <col min="2817" max="2817" width="15.625" style="39" customWidth="1"/>
    <col min="2818" max="2818" width="3" style="39" customWidth="1"/>
    <col min="2819" max="2819" width="13.375" style="39" customWidth="1"/>
    <col min="2820" max="3060" width="11.5" style="39"/>
    <col min="3061" max="3061" width="4.5" style="39" customWidth="1"/>
    <col min="3062" max="3062" width="11.5" style="39"/>
    <col min="3063" max="3063" width="24.5" style="39" customWidth="1"/>
    <col min="3064" max="3064" width="3" style="39" customWidth="1"/>
    <col min="3065" max="3065" width="4.875" style="39" customWidth="1"/>
    <col min="3066" max="3066" width="3" style="39" customWidth="1"/>
    <col min="3067" max="3067" width="11.5" style="39"/>
    <col min="3068" max="3068" width="3" style="39" customWidth="1"/>
    <col min="3069" max="3069" width="7" style="39" customWidth="1"/>
    <col min="3070" max="3071" width="3" style="39" customWidth="1"/>
    <col min="3072" max="3072" width="4.625" style="39" customWidth="1"/>
    <col min="3073" max="3073" width="15.625" style="39" customWidth="1"/>
    <col min="3074" max="3074" width="3" style="39" customWidth="1"/>
    <col min="3075" max="3075" width="13.375" style="39" customWidth="1"/>
    <col min="3076" max="3316" width="11.5" style="39"/>
    <col min="3317" max="3317" width="4.5" style="39" customWidth="1"/>
    <col min="3318" max="3318" width="11.5" style="39"/>
    <col min="3319" max="3319" width="24.5" style="39" customWidth="1"/>
    <col min="3320" max="3320" width="3" style="39" customWidth="1"/>
    <col min="3321" max="3321" width="4.875" style="39" customWidth="1"/>
    <col min="3322" max="3322" width="3" style="39" customWidth="1"/>
    <col min="3323" max="3323" width="11.5" style="39"/>
    <col min="3324" max="3324" width="3" style="39" customWidth="1"/>
    <col min="3325" max="3325" width="7" style="39" customWidth="1"/>
    <col min="3326" max="3327" width="3" style="39" customWidth="1"/>
    <col min="3328" max="3328" width="4.625" style="39" customWidth="1"/>
    <col min="3329" max="3329" width="15.625" style="39" customWidth="1"/>
    <col min="3330" max="3330" width="3" style="39" customWidth="1"/>
    <col min="3331" max="3331" width="13.375" style="39" customWidth="1"/>
    <col min="3332" max="3572" width="11.5" style="39"/>
    <col min="3573" max="3573" width="4.5" style="39" customWidth="1"/>
    <col min="3574" max="3574" width="11.5" style="39"/>
    <col min="3575" max="3575" width="24.5" style="39" customWidth="1"/>
    <col min="3576" max="3576" width="3" style="39" customWidth="1"/>
    <col min="3577" max="3577" width="4.875" style="39" customWidth="1"/>
    <col min="3578" max="3578" width="3" style="39" customWidth="1"/>
    <col min="3579" max="3579" width="11.5" style="39"/>
    <col min="3580" max="3580" width="3" style="39" customWidth="1"/>
    <col min="3581" max="3581" width="7" style="39" customWidth="1"/>
    <col min="3582" max="3583" width="3" style="39" customWidth="1"/>
    <col min="3584" max="3584" width="4.625" style="39" customWidth="1"/>
    <col min="3585" max="3585" width="15.625" style="39" customWidth="1"/>
    <col min="3586" max="3586" width="3" style="39" customWidth="1"/>
    <col min="3587" max="3587" width="13.375" style="39" customWidth="1"/>
    <col min="3588" max="3828" width="11.5" style="39"/>
    <col min="3829" max="3829" width="4.5" style="39" customWidth="1"/>
    <col min="3830" max="3830" width="11.5" style="39"/>
    <col min="3831" max="3831" width="24.5" style="39" customWidth="1"/>
    <col min="3832" max="3832" width="3" style="39" customWidth="1"/>
    <col min="3833" max="3833" width="4.875" style="39" customWidth="1"/>
    <col min="3834" max="3834" width="3" style="39" customWidth="1"/>
    <col min="3835" max="3835" width="11.5" style="39"/>
    <col min="3836" max="3836" width="3" style="39" customWidth="1"/>
    <col min="3837" max="3837" width="7" style="39" customWidth="1"/>
    <col min="3838" max="3839" width="3" style="39" customWidth="1"/>
    <col min="3840" max="3840" width="4.625" style="39" customWidth="1"/>
    <col min="3841" max="3841" width="15.625" style="39" customWidth="1"/>
    <col min="3842" max="3842" width="3" style="39" customWidth="1"/>
    <col min="3843" max="3843" width="13.375" style="39" customWidth="1"/>
    <col min="3844" max="4084" width="11.5" style="39"/>
    <col min="4085" max="4085" width="4.5" style="39" customWidth="1"/>
    <col min="4086" max="4086" width="11.5" style="39"/>
    <col min="4087" max="4087" width="24.5" style="39" customWidth="1"/>
    <col min="4088" max="4088" width="3" style="39" customWidth="1"/>
    <col min="4089" max="4089" width="4.875" style="39" customWidth="1"/>
    <col min="4090" max="4090" width="3" style="39" customWidth="1"/>
    <col min="4091" max="4091" width="11.5" style="39"/>
    <col min="4092" max="4092" width="3" style="39" customWidth="1"/>
    <col min="4093" max="4093" width="7" style="39" customWidth="1"/>
    <col min="4094" max="4095" width="3" style="39" customWidth="1"/>
    <col min="4096" max="4096" width="4.625" style="39" customWidth="1"/>
    <col min="4097" max="4097" width="15.625" style="39" customWidth="1"/>
    <col min="4098" max="4098" width="3" style="39" customWidth="1"/>
    <col min="4099" max="4099" width="13.375" style="39" customWidth="1"/>
    <col min="4100" max="4340" width="11.5" style="39"/>
    <col min="4341" max="4341" width="4.5" style="39" customWidth="1"/>
    <col min="4342" max="4342" width="11.5" style="39"/>
    <col min="4343" max="4343" width="24.5" style="39" customWidth="1"/>
    <col min="4344" max="4344" width="3" style="39" customWidth="1"/>
    <col min="4345" max="4345" width="4.875" style="39" customWidth="1"/>
    <col min="4346" max="4346" width="3" style="39" customWidth="1"/>
    <col min="4347" max="4347" width="11.5" style="39"/>
    <col min="4348" max="4348" width="3" style="39" customWidth="1"/>
    <col min="4349" max="4349" width="7" style="39" customWidth="1"/>
    <col min="4350" max="4351" width="3" style="39" customWidth="1"/>
    <col min="4352" max="4352" width="4.625" style="39" customWidth="1"/>
    <col min="4353" max="4353" width="15.625" style="39" customWidth="1"/>
    <col min="4354" max="4354" width="3" style="39" customWidth="1"/>
    <col min="4355" max="4355" width="13.375" style="39" customWidth="1"/>
    <col min="4356" max="4596" width="11.5" style="39"/>
    <col min="4597" max="4597" width="4.5" style="39" customWidth="1"/>
    <col min="4598" max="4598" width="11.5" style="39"/>
    <col min="4599" max="4599" width="24.5" style="39" customWidth="1"/>
    <col min="4600" max="4600" width="3" style="39" customWidth="1"/>
    <col min="4601" max="4601" width="4.875" style="39" customWidth="1"/>
    <col min="4602" max="4602" width="3" style="39" customWidth="1"/>
    <col min="4603" max="4603" width="11.5" style="39"/>
    <col min="4604" max="4604" width="3" style="39" customWidth="1"/>
    <col min="4605" max="4605" width="7" style="39" customWidth="1"/>
    <col min="4606" max="4607" width="3" style="39" customWidth="1"/>
    <col min="4608" max="4608" width="4.625" style="39" customWidth="1"/>
    <col min="4609" max="4609" width="15.625" style="39" customWidth="1"/>
    <col min="4610" max="4610" width="3" style="39" customWidth="1"/>
    <col min="4611" max="4611" width="13.375" style="39" customWidth="1"/>
    <col min="4612" max="4852" width="11.5" style="39"/>
    <col min="4853" max="4853" width="4.5" style="39" customWidth="1"/>
    <col min="4854" max="4854" width="11.5" style="39"/>
    <col min="4855" max="4855" width="24.5" style="39" customWidth="1"/>
    <col min="4856" max="4856" width="3" style="39" customWidth="1"/>
    <col min="4857" max="4857" width="4.875" style="39" customWidth="1"/>
    <col min="4858" max="4858" width="3" style="39" customWidth="1"/>
    <col min="4859" max="4859" width="11.5" style="39"/>
    <col min="4860" max="4860" width="3" style="39" customWidth="1"/>
    <col min="4861" max="4861" width="7" style="39" customWidth="1"/>
    <col min="4862" max="4863" width="3" style="39" customWidth="1"/>
    <col min="4864" max="4864" width="4.625" style="39" customWidth="1"/>
    <col min="4865" max="4865" width="15.625" style="39" customWidth="1"/>
    <col min="4866" max="4866" width="3" style="39" customWidth="1"/>
    <col min="4867" max="4867" width="13.375" style="39" customWidth="1"/>
    <col min="4868" max="5108" width="11.5" style="39"/>
    <col min="5109" max="5109" width="4.5" style="39" customWidth="1"/>
    <col min="5110" max="5110" width="11.5" style="39"/>
    <col min="5111" max="5111" width="24.5" style="39" customWidth="1"/>
    <col min="5112" max="5112" width="3" style="39" customWidth="1"/>
    <col min="5113" max="5113" width="4.875" style="39" customWidth="1"/>
    <col min="5114" max="5114" width="3" style="39" customWidth="1"/>
    <col min="5115" max="5115" width="11.5" style="39"/>
    <col min="5116" max="5116" width="3" style="39" customWidth="1"/>
    <col min="5117" max="5117" width="7" style="39" customWidth="1"/>
    <col min="5118" max="5119" width="3" style="39" customWidth="1"/>
    <col min="5120" max="5120" width="4.625" style="39" customWidth="1"/>
    <col min="5121" max="5121" width="15.625" style="39" customWidth="1"/>
    <col min="5122" max="5122" width="3" style="39" customWidth="1"/>
    <col min="5123" max="5123" width="13.375" style="39" customWidth="1"/>
    <col min="5124" max="5364" width="11.5" style="39"/>
    <col min="5365" max="5365" width="4.5" style="39" customWidth="1"/>
    <col min="5366" max="5366" width="11.5" style="39"/>
    <col min="5367" max="5367" width="24.5" style="39" customWidth="1"/>
    <col min="5368" max="5368" width="3" style="39" customWidth="1"/>
    <col min="5369" max="5369" width="4.875" style="39" customWidth="1"/>
    <col min="5370" max="5370" width="3" style="39" customWidth="1"/>
    <col min="5371" max="5371" width="11.5" style="39"/>
    <col min="5372" max="5372" width="3" style="39" customWidth="1"/>
    <col min="5373" max="5373" width="7" style="39" customWidth="1"/>
    <col min="5374" max="5375" width="3" style="39" customWidth="1"/>
    <col min="5376" max="5376" width="4.625" style="39" customWidth="1"/>
    <col min="5377" max="5377" width="15.625" style="39" customWidth="1"/>
    <col min="5378" max="5378" width="3" style="39" customWidth="1"/>
    <col min="5379" max="5379" width="13.375" style="39" customWidth="1"/>
    <col min="5380" max="5620" width="11.5" style="39"/>
    <col min="5621" max="5621" width="4.5" style="39" customWidth="1"/>
    <col min="5622" max="5622" width="11.5" style="39"/>
    <col min="5623" max="5623" width="24.5" style="39" customWidth="1"/>
    <col min="5624" max="5624" width="3" style="39" customWidth="1"/>
    <col min="5625" max="5625" width="4.875" style="39" customWidth="1"/>
    <col min="5626" max="5626" width="3" style="39" customWidth="1"/>
    <col min="5627" max="5627" width="11.5" style="39"/>
    <col min="5628" max="5628" width="3" style="39" customWidth="1"/>
    <col min="5629" max="5629" width="7" style="39" customWidth="1"/>
    <col min="5630" max="5631" width="3" style="39" customWidth="1"/>
    <col min="5632" max="5632" width="4.625" style="39" customWidth="1"/>
    <col min="5633" max="5633" width="15.625" style="39" customWidth="1"/>
    <col min="5634" max="5634" width="3" style="39" customWidth="1"/>
    <col min="5635" max="5635" width="13.375" style="39" customWidth="1"/>
    <col min="5636" max="5876" width="11.5" style="39"/>
    <col min="5877" max="5877" width="4.5" style="39" customWidth="1"/>
    <col min="5878" max="5878" width="11.5" style="39"/>
    <col min="5879" max="5879" width="24.5" style="39" customWidth="1"/>
    <col min="5880" max="5880" width="3" style="39" customWidth="1"/>
    <col min="5881" max="5881" width="4.875" style="39" customWidth="1"/>
    <col min="5882" max="5882" width="3" style="39" customWidth="1"/>
    <col min="5883" max="5883" width="11.5" style="39"/>
    <col min="5884" max="5884" width="3" style="39" customWidth="1"/>
    <col min="5885" max="5885" width="7" style="39" customWidth="1"/>
    <col min="5886" max="5887" width="3" style="39" customWidth="1"/>
    <col min="5888" max="5888" width="4.625" style="39" customWidth="1"/>
    <col min="5889" max="5889" width="15.625" style="39" customWidth="1"/>
    <col min="5890" max="5890" width="3" style="39" customWidth="1"/>
    <col min="5891" max="5891" width="13.375" style="39" customWidth="1"/>
    <col min="5892" max="6132" width="11.5" style="39"/>
    <col min="6133" max="6133" width="4.5" style="39" customWidth="1"/>
    <col min="6134" max="6134" width="11.5" style="39"/>
    <col min="6135" max="6135" width="24.5" style="39" customWidth="1"/>
    <col min="6136" max="6136" width="3" style="39" customWidth="1"/>
    <col min="6137" max="6137" width="4.875" style="39" customWidth="1"/>
    <col min="6138" max="6138" width="3" style="39" customWidth="1"/>
    <col min="6139" max="6139" width="11.5" style="39"/>
    <col min="6140" max="6140" width="3" style="39" customWidth="1"/>
    <col min="6141" max="6141" width="7" style="39" customWidth="1"/>
    <col min="6142" max="6143" width="3" style="39" customWidth="1"/>
    <col min="6144" max="6144" width="4.625" style="39" customWidth="1"/>
    <col min="6145" max="6145" width="15.625" style="39" customWidth="1"/>
    <col min="6146" max="6146" width="3" style="39" customWidth="1"/>
    <col min="6147" max="6147" width="13.375" style="39" customWidth="1"/>
    <col min="6148" max="6388" width="11.5" style="39"/>
    <col min="6389" max="6389" width="4.5" style="39" customWidth="1"/>
    <col min="6390" max="6390" width="11.5" style="39"/>
    <col min="6391" max="6391" width="24.5" style="39" customWidth="1"/>
    <col min="6392" max="6392" width="3" style="39" customWidth="1"/>
    <col min="6393" max="6393" width="4.875" style="39" customWidth="1"/>
    <col min="6394" max="6394" width="3" style="39" customWidth="1"/>
    <col min="6395" max="6395" width="11.5" style="39"/>
    <col min="6396" max="6396" width="3" style="39" customWidth="1"/>
    <col min="6397" max="6397" width="7" style="39" customWidth="1"/>
    <col min="6398" max="6399" width="3" style="39" customWidth="1"/>
    <col min="6400" max="6400" width="4.625" style="39" customWidth="1"/>
    <col min="6401" max="6401" width="15.625" style="39" customWidth="1"/>
    <col min="6402" max="6402" width="3" style="39" customWidth="1"/>
    <col min="6403" max="6403" width="13.375" style="39" customWidth="1"/>
    <col min="6404" max="6644" width="11.5" style="39"/>
    <col min="6645" max="6645" width="4.5" style="39" customWidth="1"/>
    <col min="6646" max="6646" width="11.5" style="39"/>
    <col min="6647" max="6647" width="24.5" style="39" customWidth="1"/>
    <col min="6648" max="6648" width="3" style="39" customWidth="1"/>
    <col min="6649" max="6649" width="4.875" style="39" customWidth="1"/>
    <col min="6650" max="6650" width="3" style="39" customWidth="1"/>
    <col min="6651" max="6651" width="11.5" style="39"/>
    <col min="6652" max="6652" width="3" style="39" customWidth="1"/>
    <col min="6653" max="6653" width="7" style="39" customWidth="1"/>
    <col min="6654" max="6655" width="3" style="39" customWidth="1"/>
    <col min="6656" max="6656" width="4.625" style="39" customWidth="1"/>
    <col min="6657" max="6657" width="15.625" style="39" customWidth="1"/>
    <col min="6658" max="6658" width="3" style="39" customWidth="1"/>
    <col min="6659" max="6659" width="13.375" style="39" customWidth="1"/>
    <col min="6660" max="6900" width="11.5" style="39"/>
    <col min="6901" max="6901" width="4.5" style="39" customWidth="1"/>
    <col min="6902" max="6902" width="11.5" style="39"/>
    <col min="6903" max="6903" width="24.5" style="39" customWidth="1"/>
    <col min="6904" max="6904" width="3" style="39" customWidth="1"/>
    <col min="6905" max="6905" width="4.875" style="39" customWidth="1"/>
    <col min="6906" max="6906" width="3" style="39" customWidth="1"/>
    <col min="6907" max="6907" width="11.5" style="39"/>
    <col min="6908" max="6908" width="3" style="39" customWidth="1"/>
    <col min="6909" max="6909" width="7" style="39" customWidth="1"/>
    <col min="6910" max="6911" width="3" style="39" customWidth="1"/>
    <col min="6912" max="6912" width="4.625" style="39" customWidth="1"/>
    <col min="6913" max="6913" width="15.625" style="39" customWidth="1"/>
    <col min="6914" max="6914" width="3" style="39" customWidth="1"/>
    <col min="6915" max="6915" width="13.375" style="39" customWidth="1"/>
    <col min="6916" max="7156" width="11.5" style="39"/>
    <col min="7157" max="7157" width="4.5" style="39" customWidth="1"/>
    <col min="7158" max="7158" width="11.5" style="39"/>
    <col min="7159" max="7159" width="24.5" style="39" customWidth="1"/>
    <col min="7160" max="7160" width="3" style="39" customWidth="1"/>
    <col min="7161" max="7161" width="4.875" style="39" customWidth="1"/>
    <col min="7162" max="7162" width="3" style="39" customWidth="1"/>
    <col min="7163" max="7163" width="11.5" style="39"/>
    <col min="7164" max="7164" width="3" style="39" customWidth="1"/>
    <col min="7165" max="7165" width="7" style="39" customWidth="1"/>
    <col min="7166" max="7167" width="3" style="39" customWidth="1"/>
    <col min="7168" max="7168" width="4.625" style="39" customWidth="1"/>
    <col min="7169" max="7169" width="15.625" style="39" customWidth="1"/>
    <col min="7170" max="7170" width="3" style="39" customWidth="1"/>
    <col min="7171" max="7171" width="13.375" style="39" customWidth="1"/>
    <col min="7172" max="7412" width="11.5" style="39"/>
    <col min="7413" max="7413" width="4.5" style="39" customWidth="1"/>
    <col min="7414" max="7414" width="11.5" style="39"/>
    <col min="7415" max="7415" width="24.5" style="39" customWidth="1"/>
    <col min="7416" max="7416" width="3" style="39" customWidth="1"/>
    <col min="7417" max="7417" width="4.875" style="39" customWidth="1"/>
    <col min="7418" max="7418" width="3" style="39" customWidth="1"/>
    <col min="7419" max="7419" width="11.5" style="39"/>
    <col min="7420" max="7420" width="3" style="39" customWidth="1"/>
    <col min="7421" max="7421" width="7" style="39" customWidth="1"/>
    <col min="7422" max="7423" width="3" style="39" customWidth="1"/>
    <col min="7424" max="7424" width="4.625" style="39" customWidth="1"/>
    <col min="7425" max="7425" width="15.625" style="39" customWidth="1"/>
    <col min="7426" max="7426" width="3" style="39" customWidth="1"/>
    <col min="7427" max="7427" width="13.375" style="39" customWidth="1"/>
    <col min="7428" max="7668" width="11.5" style="39"/>
    <col min="7669" max="7669" width="4.5" style="39" customWidth="1"/>
    <col min="7670" max="7670" width="11.5" style="39"/>
    <col min="7671" max="7671" width="24.5" style="39" customWidth="1"/>
    <col min="7672" max="7672" width="3" style="39" customWidth="1"/>
    <col min="7673" max="7673" width="4.875" style="39" customWidth="1"/>
    <col min="7674" max="7674" width="3" style="39" customWidth="1"/>
    <col min="7675" max="7675" width="11.5" style="39"/>
    <col min="7676" max="7676" width="3" style="39" customWidth="1"/>
    <col min="7677" max="7677" width="7" style="39" customWidth="1"/>
    <col min="7678" max="7679" width="3" style="39" customWidth="1"/>
    <col min="7680" max="7680" width="4.625" style="39" customWidth="1"/>
    <col min="7681" max="7681" width="15.625" style="39" customWidth="1"/>
    <col min="7682" max="7682" width="3" style="39" customWidth="1"/>
    <col min="7683" max="7683" width="13.375" style="39" customWidth="1"/>
    <col min="7684" max="7924" width="11.5" style="39"/>
    <col min="7925" max="7925" width="4.5" style="39" customWidth="1"/>
    <col min="7926" max="7926" width="11.5" style="39"/>
    <col min="7927" max="7927" width="24.5" style="39" customWidth="1"/>
    <col min="7928" max="7928" width="3" style="39" customWidth="1"/>
    <col min="7929" max="7929" width="4.875" style="39" customWidth="1"/>
    <col min="7930" max="7930" width="3" style="39" customWidth="1"/>
    <col min="7931" max="7931" width="11.5" style="39"/>
    <col min="7932" max="7932" width="3" style="39" customWidth="1"/>
    <col min="7933" max="7933" width="7" style="39" customWidth="1"/>
    <col min="7934" max="7935" width="3" style="39" customWidth="1"/>
    <col min="7936" max="7936" width="4.625" style="39" customWidth="1"/>
    <col min="7937" max="7937" width="15.625" style="39" customWidth="1"/>
    <col min="7938" max="7938" width="3" style="39" customWidth="1"/>
    <col min="7939" max="7939" width="13.375" style="39" customWidth="1"/>
    <col min="7940" max="8180" width="11.5" style="39"/>
    <col min="8181" max="8181" width="4.5" style="39" customWidth="1"/>
    <col min="8182" max="8182" width="11.5" style="39"/>
    <col min="8183" max="8183" width="24.5" style="39" customWidth="1"/>
    <col min="8184" max="8184" width="3" style="39" customWidth="1"/>
    <col min="8185" max="8185" width="4.875" style="39" customWidth="1"/>
    <col min="8186" max="8186" width="3" style="39" customWidth="1"/>
    <col min="8187" max="8187" width="11.5" style="39"/>
    <col min="8188" max="8188" width="3" style="39" customWidth="1"/>
    <col min="8189" max="8189" width="7" style="39" customWidth="1"/>
    <col min="8190" max="8191" width="3" style="39" customWidth="1"/>
    <col min="8192" max="8192" width="4.625" style="39" customWidth="1"/>
    <col min="8193" max="8193" width="15.625" style="39" customWidth="1"/>
    <col min="8194" max="8194" width="3" style="39" customWidth="1"/>
    <col min="8195" max="8195" width="13.375" style="39" customWidth="1"/>
    <col min="8196" max="8436" width="11.5" style="39"/>
    <col min="8437" max="8437" width="4.5" style="39" customWidth="1"/>
    <col min="8438" max="8438" width="11.5" style="39"/>
    <col min="8439" max="8439" width="24.5" style="39" customWidth="1"/>
    <col min="8440" max="8440" width="3" style="39" customWidth="1"/>
    <col min="8441" max="8441" width="4.875" style="39" customWidth="1"/>
    <col min="8442" max="8442" width="3" style="39" customWidth="1"/>
    <col min="8443" max="8443" width="11.5" style="39"/>
    <col min="8444" max="8444" width="3" style="39" customWidth="1"/>
    <col min="8445" max="8445" width="7" style="39" customWidth="1"/>
    <col min="8446" max="8447" width="3" style="39" customWidth="1"/>
    <col min="8448" max="8448" width="4.625" style="39" customWidth="1"/>
    <col min="8449" max="8449" width="15.625" style="39" customWidth="1"/>
    <col min="8450" max="8450" width="3" style="39" customWidth="1"/>
    <col min="8451" max="8451" width="13.375" style="39" customWidth="1"/>
    <col min="8452" max="8692" width="11.5" style="39"/>
    <col min="8693" max="8693" width="4.5" style="39" customWidth="1"/>
    <col min="8694" max="8694" width="11.5" style="39"/>
    <col min="8695" max="8695" width="24.5" style="39" customWidth="1"/>
    <col min="8696" max="8696" width="3" style="39" customWidth="1"/>
    <col min="8697" max="8697" width="4.875" style="39" customWidth="1"/>
    <col min="8698" max="8698" width="3" style="39" customWidth="1"/>
    <col min="8699" max="8699" width="11.5" style="39"/>
    <col min="8700" max="8700" width="3" style="39" customWidth="1"/>
    <col min="8701" max="8701" width="7" style="39" customWidth="1"/>
    <col min="8702" max="8703" width="3" style="39" customWidth="1"/>
    <col min="8704" max="8704" width="4.625" style="39" customWidth="1"/>
    <col min="8705" max="8705" width="15.625" style="39" customWidth="1"/>
    <col min="8706" max="8706" width="3" style="39" customWidth="1"/>
    <col min="8707" max="8707" width="13.375" style="39" customWidth="1"/>
    <col min="8708" max="8948" width="11.5" style="39"/>
    <col min="8949" max="8949" width="4.5" style="39" customWidth="1"/>
    <col min="8950" max="8950" width="11.5" style="39"/>
    <col min="8951" max="8951" width="24.5" style="39" customWidth="1"/>
    <col min="8952" max="8952" width="3" style="39" customWidth="1"/>
    <col min="8953" max="8953" width="4.875" style="39" customWidth="1"/>
    <col min="8954" max="8954" width="3" style="39" customWidth="1"/>
    <col min="8955" max="8955" width="11.5" style="39"/>
    <col min="8956" max="8956" width="3" style="39" customWidth="1"/>
    <col min="8957" max="8957" width="7" style="39" customWidth="1"/>
    <col min="8958" max="8959" width="3" style="39" customWidth="1"/>
    <col min="8960" max="8960" width="4.625" style="39" customWidth="1"/>
    <col min="8961" max="8961" width="15.625" style="39" customWidth="1"/>
    <col min="8962" max="8962" width="3" style="39" customWidth="1"/>
    <col min="8963" max="8963" width="13.375" style="39" customWidth="1"/>
    <col min="8964" max="9204" width="11.5" style="39"/>
    <col min="9205" max="9205" width="4.5" style="39" customWidth="1"/>
    <col min="9206" max="9206" width="11.5" style="39"/>
    <col min="9207" max="9207" width="24.5" style="39" customWidth="1"/>
    <col min="9208" max="9208" width="3" style="39" customWidth="1"/>
    <col min="9209" max="9209" width="4.875" style="39" customWidth="1"/>
    <col min="9210" max="9210" width="3" style="39" customWidth="1"/>
    <col min="9211" max="9211" width="11.5" style="39"/>
    <col min="9212" max="9212" width="3" style="39" customWidth="1"/>
    <col min="9213" max="9213" width="7" style="39" customWidth="1"/>
    <col min="9214" max="9215" width="3" style="39" customWidth="1"/>
    <col min="9216" max="9216" width="4.625" style="39" customWidth="1"/>
    <col min="9217" max="9217" width="15.625" style="39" customWidth="1"/>
    <col min="9218" max="9218" width="3" style="39" customWidth="1"/>
    <col min="9219" max="9219" width="13.375" style="39" customWidth="1"/>
    <col min="9220" max="9460" width="11.5" style="39"/>
    <col min="9461" max="9461" width="4.5" style="39" customWidth="1"/>
    <col min="9462" max="9462" width="11.5" style="39"/>
    <col min="9463" max="9463" width="24.5" style="39" customWidth="1"/>
    <col min="9464" max="9464" width="3" style="39" customWidth="1"/>
    <col min="9465" max="9465" width="4.875" style="39" customWidth="1"/>
    <col min="9466" max="9466" width="3" style="39" customWidth="1"/>
    <col min="9467" max="9467" width="11.5" style="39"/>
    <col min="9468" max="9468" width="3" style="39" customWidth="1"/>
    <col min="9469" max="9469" width="7" style="39" customWidth="1"/>
    <col min="9470" max="9471" width="3" style="39" customWidth="1"/>
    <col min="9472" max="9472" width="4.625" style="39" customWidth="1"/>
    <col min="9473" max="9473" width="15.625" style="39" customWidth="1"/>
    <col min="9474" max="9474" width="3" style="39" customWidth="1"/>
    <col min="9475" max="9475" width="13.375" style="39" customWidth="1"/>
    <col min="9476" max="9716" width="11.5" style="39"/>
    <col min="9717" max="9717" width="4.5" style="39" customWidth="1"/>
    <col min="9718" max="9718" width="11.5" style="39"/>
    <col min="9719" max="9719" width="24.5" style="39" customWidth="1"/>
    <col min="9720" max="9720" width="3" style="39" customWidth="1"/>
    <col min="9721" max="9721" width="4.875" style="39" customWidth="1"/>
    <col min="9722" max="9722" width="3" style="39" customWidth="1"/>
    <col min="9723" max="9723" width="11.5" style="39"/>
    <col min="9724" max="9724" width="3" style="39" customWidth="1"/>
    <col min="9725" max="9725" width="7" style="39" customWidth="1"/>
    <col min="9726" max="9727" width="3" style="39" customWidth="1"/>
    <col min="9728" max="9728" width="4.625" style="39" customWidth="1"/>
    <col min="9729" max="9729" width="15.625" style="39" customWidth="1"/>
    <col min="9730" max="9730" width="3" style="39" customWidth="1"/>
    <col min="9731" max="9731" width="13.375" style="39" customWidth="1"/>
    <col min="9732" max="9972" width="11.5" style="39"/>
    <col min="9973" max="9973" width="4.5" style="39" customWidth="1"/>
    <col min="9974" max="9974" width="11.5" style="39"/>
    <col min="9975" max="9975" width="24.5" style="39" customWidth="1"/>
    <col min="9976" max="9976" width="3" style="39" customWidth="1"/>
    <col min="9977" max="9977" width="4.875" style="39" customWidth="1"/>
    <col min="9978" max="9978" width="3" style="39" customWidth="1"/>
    <col min="9979" max="9979" width="11.5" style="39"/>
    <col min="9980" max="9980" width="3" style="39" customWidth="1"/>
    <col min="9981" max="9981" width="7" style="39" customWidth="1"/>
    <col min="9982" max="9983" width="3" style="39" customWidth="1"/>
    <col min="9984" max="9984" width="4.625" style="39" customWidth="1"/>
    <col min="9985" max="9985" width="15.625" style="39" customWidth="1"/>
    <col min="9986" max="9986" width="3" style="39" customWidth="1"/>
    <col min="9987" max="9987" width="13.375" style="39" customWidth="1"/>
    <col min="9988" max="10228" width="11.5" style="39"/>
    <col min="10229" max="10229" width="4.5" style="39" customWidth="1"/>
    <col min="10230" max="10230" width="11.5" style="39"/>
    <col min="10231" max="10231" width="24.5" style="39" customWidth="1"/>
    <col min="10232" max="10232" width="3" style="39" customWidth="1"/>
    <col min="10233" max="10233" width="4.875" style="39" customWidth="1"/>
    <col min="10234" max="10234" width="3" style="39" customWidth="1"/>
    <col min="10235" max="10235" width="11.5" style="39"/>
    <col min="10236" max="10236" width="3" style="39" customWidth="1"/>
    <col min="10237" max="10237" width="7" style="39" customWidth="1"/>
    <col min="10238" max="10239" width="3" style="39" customWidth="1"/>
    <col min="10240" max="10240" width="4.625" style="39" customWidth="1"/>
    <col min="10241" max="10241" width="15.625" style="39" customWidth="1"/>
    <col min="10242" max="10242" width="3" style="39" customWidth="1"/>
    <col min="10243" max="10243" width="13.375" style="39" customWidth="1"/>
    <col min="10244" max="10484" width="11.5" style="39"/>
    <col min="10485" max="10485" width="4.5" style="39" customWidth="1"/>
    <col min="10486" max="10486" width="11.5" style="39"/>
    <col min="10487" max="10487" width="24.5" style="39" customWidth="1"/>
    <col min="10488" max="10488" width="3" style="39" customWidth="1"/>
    <col min="10489" max="10489" width="4.875" style="39" customWidth="1"/>
    <col min="10490" max="10490" width="3" style="39" customWidth="1"/>
    <col min="10491" max="10491" width="11.5" style="39"/>
    <col min="10492" max="10492" width="3" style="39" customWidth="1"/>
    <col min="10493" max="10493" width="7" style="39" customWidth="1"/>
    <col min="10494" max="10495" width="3" style="39" customWidth="1"/>
    <col min="10496" max="10496" width="4.625" style="39" customWidth="1"/>
    <col min="10497" max="10497" width="15.625" style="39" customWidth="1"/>
    <col min="10498" max="10498" width="3" style="39" customWidth="1"/>
    <col min="10499" max="10499" width="13.375" style="39" customWidth="1"/>
    <col min="10500" max="10740" width="11.5" style="39"/>
    <col min="10741" max="10741" width="4.5" style="39" customWidth="1"/>
    <col min="10742" max="10742" width="11.5" style="39"/>
    <col min="10743" max="10743" width="24.5" style="39" customWidth="1"/>
    <col min="10744" max="10744" width="3" style="39" customWidth="1"/>
    <col min="10745" max="10745" width="4.875" style="39" customWidth="1"/>
    <col min="10746" max="10746" width="3" style="39" customWidth="1"/>
    <col min="10747" max="10747" width="11.5" style="39"/>
    <col min="10748" max="10748" width="3" style="39" customWidth="1"/>
    <col min="10749" max="10749" width="7" style="39" customWidth="1"/>
    <col min="10750" max="10751" width="3" style="39" customWidth="1"/>
    <col min="10752" max="10752" width="4.625" style="39" customWidth="1"/>
    <col min="10753" max="10753" width="15.625" style="39" customWidth="1"/>
    <col min="10754" max="10754" width="3" style="39" customWidth="1"/>
    <col min="10755" max="10755" width="13.375" style="39" customWidth="1"/>
    <col min="10756" max="10996" width="11.5" style="39"/>
    <col min="10997" max="10997" width="4.5" style="39" customWidth="1"/>
    <col min="10998" max="10998" width="11.5" style="39"/>
    <col min="10999" max="10999" width="24.5" style="39" customWidth="1"/>
    <col min="11000" max="11000" width="3" style="39" customWidth="1"/>
    <col min="11001" max="11001" width="4.875" style="39" customWidth="1"/>
    <col min="11002" max="11002" width="3" style="39" customWidth="1"/>
    <col min="11003" max="11003" width="11.5" style="39"/>
    <col min="11004" max="11004" width="3" style="39" customWidth="1"/>
    <col min="11005" max="11005" width="7" style="39" customWidth="1"/>
    <col min="11006" max="11007" width="3" style="39" customWidth="1"/>
    <col min="11008" max="11008" width="4.625" style="39" customWidth="1"/>
    <col min="11009" max="11009" width="15.625" style="39" customWidth="1"/>
    <col min="11010" max="11010" width="3" style="39" customWidth="1"/>
    <col min="11011" max="11011" width="13.375" style="39" customWidth="1"/>
    <col min="11012" max="11252" width="11.5" style="39"/>
    <col min="11253" max="11253" width="4.5" style="39" customWidth="1"/>
    <col min="11254" max="11254" width="11.5" style="39"/>
    <col min="11255" max="11255" width="24.5" style="39" customWidth="1"/>
    <col min="11256" max="11256" width="3" style="39" customWidth="1"/>
    <col min="11257" max="11257" width="4.875" style="39" customWidth="1"/>
    <col min="11258" max="11258" width="3" style="39" customWidth="1"/>
    <col min="11259" max="11259" width="11.5" style="39"/>
    <col min="11260" max="11260" width="3" style="39" customWidth="1"/>
    <col min="11261" max="11261" width="7" style="39" customWidth="1"/>
    <col min="11262" max="11263" width="3" style="39" customWidth="1"/>
    <col min="11264" max="11264" width="4.625" style="39" customWidth="1"/>
    <col min="11265" max="11265" width="15.625" style="39" customWidth="1"/>
    <col min="11266" max="11266" width="3" style="39" customWidth="1"/>
    <col min="11267" max="11267" width="13.375" style="39" customWidth="1"/>
    <col min="11268" max="11508" width="11.5" style="39"/>
    <col min="11509" max="11509" width="4.5" style="39" customWidth="1"/>
    <col min="11510" max="11510" width="11.5" style="39"/>
    <col min="11511" max="11511" width="24.5" style="39" customWidth="1"/>
    <col min="11512" max="11512" width="3" style="39" customWidth="1"/>
    <col min="11513" max="11513" width="4.875" style="39" customWidth="1"/>
    <col min="11514" max="11514" width="3" style="39" customWidth="1"/>
    <col min="11515" max="11515" width="11.5" style="39"/>
    <col min="11516" max="11516" width="3" style="39" customWidth="1"/>
    <col min="11517" max="11517" width="7" style="39" customWidth="1"/>
    <col min="11518" max="11519" width="3" style="39" customWidth="1"/>
    <col min="11520" max="11520" width="4.625" style="39" customWidth="1"/>
    <col min="11521" max="11521" width="15.625" style="39" customWidth="1"/>
    <col min="11522" max="11522" width="3" style="39" customWidth="1"/>
    <col min="11523" max="11523" width="13.375" style="39" customWidth="1"/>
    <col min="11524" max="11764" width="11.5" style="39"/>
    <col min="11765" max="11765" width="4.5" style="39" customWidth="1"/>
    <col min="11766" max="11766" width="11.5" style="39"/>
    <col min="11767" max="11767" width="24.5" style="39" customWidth="1"/>
    <col min="11768" max="11768" width="3" style="39" customWidth="1"/>
    <col min="11769" max="11769" width="4.875" style="39" customWidth="1"/>
    <col min="11770" max="11770" width="3" style="39" customWidth="1"/>
    <col min="11771" max="11771" width="11.5" style="39"/>
    <col min="11772" max="11772" width="3" style="39" customWidth="1"/>
    <col min="11773" max="11773" width="7" style="39" customWidth="1"/>
    <col min="11774" max="11775" width="3" style="39" customWidth="1"/>
    <col min="11776" max="11776" width="4.625" style="39" customWidth="1"/>
    <col min="11777" max="11777" width="15.625" style="39" customWidth="1"/>
    <col min="11778" max="11778" width="3" style="39" customWidth="1"/>
    <col min="11779" max="11779" width="13.375" style="39" customWidth="1"/>
    <col min="11780" max="12020" width="11.5" style="39"/>
    <col min="12021" max="12021" width="4.5" style="39" customWidth="1"/>
    <col min="12022" max="12022" width="11.5" style="39"/>
    <col min="12023" max="12023" width="24.5" style="39" customWidth="1"/>
    <col min="12024" max="12024" width="3" style="39" customWidth="1"/>
    <col min="12025" max="12025" width="4.875" style="39" customWidth="1"/>
    <col min="12026" max="12026" width="3" style="39" customWidth="1"/>
    <col min="12027" max="12027" width="11.5" style="39"/>
    <col min="12028" max="12028" width="3" style="39" customWidth="1"/>
    <col min="12029" max="12029" width="7" style="39" customWidth="1"/>
    <col min="12030" max="12031" width="3" style="39" customWidth="1"/>
    <col min="12032" max="12032" width="4.625" style="39" customWidth="1"/>
    <col min="12033" max="12033" width="15.625" style="39" customWidth="1"/>
    <col min="12034" max="12034" width="3" style="39" customWidth="1"/>
    <col min="12035" max="12035" width="13.375" style="39" customWidth="1"/>
    <col min="12036" max="12276" width="11.5" style="39"/>
    <col min="12277" max="12277" width="4.5" style="39" customWidth="1"/>
    <col min="12278" max="12278" width="11.5" style="39"/>
    <col min="12279" max="12279" width="24.5" style="39" customWidth="1"/>
    <col min="12280" max="12280" width="3" style="39" customWidth="1"/>
    <col min="12281" max="12281" width="4.875" style="39" customWidth="1"/>
    <col min="12282" max="12282" width="3" style="39" customWidth="1"/>
    <col min="12283" max="12283" width="11.5" style="39"/>
    <col min="12284" max="12284" width="3" style="39" customWidth="1"/>
    <col min="12285" max="12285" width="7" style="39" customWidth="1"/>
    <col min="12286" max="12287" width="3" style="39" customWidth="1"/>
    <col min="12288" max="12288" width="4.625" style="39" customWidth="1"/>
    <col min="12289" max="12289" width="15.625" style="39" customWidth="1"/>
    <col min="12290" max="12290" width="3" style="39" customWidth="1"/>
    <col min="12291" max="12291" width="13.375" style="39" customWidth="1"/>
    <col min="12292" max="12532" width="11.5" style="39"/>
    <col min="12533" max="12533" width="4.5" style="39" customWidth="1"/>
    <col min="12534" max="12534" width="11.5" style="39"/>
    <col min="12535" max="12535" width="24.5" style="39" customWidth="1"/>
    <col min="12536" max="12536" width="3" style="39" customWidth="1"/>
    <col min="12537" max="12537" width="4.875" style="39" customWidth="1"/>
    <col min="12538" max="12538" width="3" style="39" customWidth="1"/>
    <col min="12539" max="12539" width="11.5" style="39"/>
    <col min="12540" max="12540" width="3" style="39" customWidth="1"/>
    <col min="12541" max="12541" width="7" style="39" customWidth="1"/>
    <col min="12542" max="12543" width="3" style="39" customWidth="1"/>
    <col min="12544" max="12544" width="4.625" style="39" customWidth="1"/>
    <col min="12545" max="12545" width="15.625" style="39" customWidth="1"/>
    <col min="12546" max="12546" width="3" style="39" customWidth="1"/>
    <col min="12547" max="12547" width="13.375" style="39" customWidth="1"/>
    <col min="12548" max="12788" width="11.5" style="39"/>
    <col min="12789" max="12789" width="4.5" style="39" customWidth="1"/>
    <col min="12790" max="12790" width="11.5" style="39"/>
    <col min="12791" max="12791" width="24.5" style="39" customWidth="1"/>
    <col min="12792" max="12792" width="3" style="39" customWidth="1"/>
    <col min="12793" max="12793" width="4.875" style="39" customWidth="1"/>
    <col min="12794" max="12794" width="3" style="39" customWidth="1"/>
    <col min="12795" max="12795" width="11.5" style="39"/>
    <col min="12796" max="12796" width="3" style="39" customWidth="1"/>
    <col min="12797" max="12797" width="7" style="39" customWidth="1"/>
    <col min="12798" max="12799" width="3" style="39" customWidth="1"/>
    <col min="12800" max="12800" width="4.625" style="39" customWidth="1"/>
    <col min="12801" max="12801" width="15.625" style="39" customWidth="1"/>
    <col min="12802" max="12802" width="3" style="39" customWidth="1"/>
    <col min="12803" max="12803" width="13.375" style="39" customWidth="1"/>
    <col min="12804" max="13044" width="11.5" style="39"/>
    <col min="13045" max="13045" width="4.5" style="39" customWidth="1"/>
    <col min="13046" max="13046" width="11.5" style="39"/>
    <col min="13047" max="13047" width="24.5" style="39" customWidth="1"/>
    <col min="13048" max="13048" width="3" style="39" customWidth="1"/>
    <col min="13049" max="13049" width="4.875" style="39" customWidth="1"/>
    <col min="13050" max="13050" width="3" style="39" customWidth="1"/>
    <col min="13051" max="13051" width="11.5" style="39"/>
    <col min="13052" max="13052" width="3" style="39" customWidth="1"/>
    <col min="13053" max="13053" width="7" style="39" customWidth="1"/>
    <col min="13054" max="13055" width="3" style="39" customWidth="1"/>
    <col min="13056" max="13056" width="4.625" style="39" customWidth="1"/>
    <col min="13057" max="13057" width="15.625" style="39" customWidth="1"/>
    <col min="13058" max="13058" width="3" style="39" customWidth="1"/>
    <col min="13059" max="13059" width="13.375" style="39" customWidth="1"/>
    <col min="13060" max="13300" width="11.5" style="39"/>
    <col min="13301" max="13301" width="4.5" style="39" customWidth="1"/>
    <col min="13302" max="13302" width="11.5" style="39"/>
    <col min="13303" max="13303" width="24.5" style="39" customWidth="1"/>
    <col min="13304" max="13304" width="3" style="39" customWidth="1"/>
    <col min="13305" max="13305" width="4.875" style="39" customWidth="1"/>
    <col min="13306" max="13306" width="3" style="39" customWidth="1"/>
    <col min="13307" max="13307" width="11.5" style="39"/>
    <col min="13308" max="13308" width="3" style="39" customWidth="1"/>
    <col min="13309" max="13309" width="7" style="39" customWidth="1"/>
    <col min="13310" max="13311" width="3" style="39" customWidth="1"/>
    <col min="13312" max="13312" width="4.625" style="39" customWidth="1"/>
    <col min="13313" max="13313" width="15.625" style="39" customWidth="1"/>
    <col min="13314" max="13314" width="3" style="39" customWidth="1"/>
    <col min="13315" max="13315" width="13.375" style="39" customWidth="1"/>
    <col min="13316" max="13556" width="11.5" style="39"/>
    <col min="13557" max="13557" width="4.5" style="39" customWidth="1"/>
    <col min="13558" max="13558" width="11.5" style="39"/>
    <col min="13559" max="13559" width="24.5" style="39" customWidth="1"/>
    <col min="13560" max="13560" width="3" style="39" customWidth="1"/>
    <col min="13561" max="13561" width="4.875" style="39" customWidth="1"/>
    <col min="13562" max="13562" width="3" style="39" customWidth="1"/>
    <col min="13563" max="13563" width="11.5" style="39"/>
    <col min="13564" max="13564" width="3" style="39" customWidth="1"/>
    <col min="13565" max="13565" width="7" style="39" customWidth="1"/>
    <col min="13566" max="13567" width="3" style="39" customWidth="1"/>
    <col min="13568" max="13568" width="4.625" style="39" customWidth="1"/>
    <col min="13569" max="13569" width="15.625" style="39" customWidth="1"/>
    <col min="13570" max="13570" width="3" style="39" customWidth="1"/>
    <col min="13571" max="13571" width="13.375" style="39" customWidth="1"/>
    <col min="13572" max="13812" width="11.5" style="39"/>
    <col min="13813" max="13813" width="4.5" style="39" customWidth="1"/>
    <col min="13814" max="13814" width="11.5" style="39"/>
    <col min="13815" max="13815" width="24.5" style="39" customWidth="1"/>
    <col min="13816" max="13816" width="3" style="39" customWidth="1"/>
    <col min="13817" max="13817" width="4.875" style="39" customWidth="1"/>
    <col min="13818" max="13818" width="3" style="39" customWidth="1"/>
    <col min="13819" max="13819" width="11.5" style="39"/>
    <col min="13820" max="13820" width="3" style="39" customWidth="1"/>
    <col min="13821" max="13821" width="7" style="39" customWidth="1"/>
    <col min="13822" max="13823" width="3" style="39" customWidth="1"/>
    <col min="13824" max="13824" width="4.625" style="39" customWidth="1"/>
    <col min="13825" max="13825" width="15.625" style="39" customWidth="1"/>
    <col min="13826" max="13826" width="3" style="39" customWidth="1"/>
    <col min="13827" max="13827" width="13.375" style="39" customWidth="1"/>
    <col min="13828" max="14068" width="11.5" style="39"/>
    <col min="14069" max="14069" width="4.5" style="39" customWidth="1"/>
    <col min="14070" max="14070" width="11.5" style="39"/>
    <col min="14071" max="14071" width="24.5" style="39" customWidth="1"/>
    <col min="14072" max="14072" width="3" style="39" customWidth="1"/>
    <col min="14073" max="14073" width="4.875" style="39" customWidth="1"/>
    <col min="14074" max="14074" width="3" style="39" customWidth="1"/>
    <col min="14075" max="14075" width="11.5" style="39"/>
    <col min="14076" max="14076" width="3" style="39" customWidth="1"/>
    <col min="14077" max="14077" width="7" style="39" customWidth="1"/>
    <col min="14078" max="14079" width="3" style="39" customWidth="1"/>
    <col min="14080" max="14080" width="4.625" style="39" customWidth="1"/>
    <col min="14081" max="14081" width="15.625" style="39" customWidth="1"/>
    <col min="14082" max="14082" width="3" style="39" customWidth="1"/>
    <col min="14083" max="14083" width="13.375" style="39" customWidth="1"/>
    <col min="14084" max="14324" width="11.5" style="39"/>
    <col min="14325" max="14325" width="4.5" style="39" customWidth="1"/>
    <col min="14326" max="14326" width="11.5" style="39"/>
    <col min="14327" max="14327" width="24.5" style="39" customWidth="1"/>
    <col min="14328" max="14328" width="3" style="39" customWidth="1"/>
    <col min="14329" max="14329" width="4.875" style="39" customWidth="1"/>
    <col min="14330" max="14330" width="3" style="39" customWidth="1"/>
    <col min="14331" max="14331" width="11.5" style="39"/>
    <col min="14332" max="14332" width="3" style="39" customWidth="1"/>
    <col min="14333" max="14333" width="7" style="39" customWidth="1"/>
    <col min="14334" max="14335" width="3" style="39" customWidth="1"/>
    <col min="14336" max="14336" width="4.625" style="39" customWidth="1"/>
    <col min="14337" max="14337" width="15.625" style="39" customWidth="1"/>
    <col min="14338" max="14338" width="3" style="39" customWidth="1"/>
    <col min="14339" max="14339" width="13.375" style="39" customWidth="1"/>
    <col min="14340" max="14580" width="11.5" style="39"/>
    <col min="14581" max="14581" width="4.5" style="39" customWidth="1"/>
    <col min="14582" max="14582" width="11.5" style="39"/>
    <col min="14583" max="14583" width="24.5" style="39" customWidth="1"/>
    <col min="14584" max="14584" width="3" style="39" customWidth="1"/>
    <col min="14585" max="14585" width="4.875" style="39" customWidth="1"/>
    <col min="14586" max="14586" width="3" style="39" customWidth="1"/>
    <col min="14587" max="14587" width="11.5" style="39"/>
    <col min="14588" max="14588" width="3" style="39" customWidth="1"/>
    <col min="14589" max="14589" width="7" style="39" customWidth="1"/>
    <col min="14590" max="14591" width="3" style="39" customWidth="1"/>
    <col min="14592" max="14592" width="4.625" style="39" customWidth="1"/>
    <col min="14593" max="14593" width="15.625" style="39" customWidth="1"/>
    <col min="14594" max="14594" width="3" style="39" customWidth="1"/>
    <col min="14595" max="14595" width="13.375" style="39" customWidth="1"/>
    <col min="14596" max="14836" width="11.5" style="39"/>
    <col min="14837" max="14837" width="4.5" style="39" customWidth="1"/>
    <col min="14838" max="14838" width="11.5" style="39"/>
    <col min="14839" max="14839" width="24.5" style="39" customWidth="1"/>
    <col min="14840" max="14840" width="3" style="39" customWidth="1"/>
    <col min="14841" max="14841" width="4.875" style="39" customWidth="1"/>
    <col min="14842" max="14842" width="3" style="39" customWidth="1"/>
    <col min="14843" max="14843" width="11.5" style="39"/>
    <col min="14844" max="14844" width="3" style="39" customWidth="1"/>
    <col min="14845" max="14845" width="7" style="39" customWidth="1"/>
    <col min="14846" max="14847" width="3" style="39" customWidth="1"/>
    <col min="14848" max="14848" width="4.625" style="39" customWidth="1"/>
    <col min="14849" max="14849" width="15.625" style="39" customWidth="1"/>
    <col min="14850" max="14850" width="3" style="39" customWidth="1"/>
    <col min="14851" max="14851" width="13.375" style="39" customWidth="1"/>
    <col min="14852" max="15092" width="11.5" style="39"/>
    <col min="15093" max="15093" width="4.5" style="39" customWidth="1"/>
    <col min="15094" max="15094" width="11.5" style="39"/>
    <col min="15095" max="15095" width="24.5" style="39" customWidth="1"/>
    <col min="15096" max="15096" width="3" style="39" customWidth="1"/>
    <col min="15097" max="15097" width="4.875" style="39" customWidth="1"/>
    <col min="15098" max="15098" width="3" style="39" customWidth="1"/>
    <col min="15099" max="15099" width="11.5" style="39"/>
    <col min="15100" max="15100" width="3" style="39" customWidth="1"/>
    <col min="15101" max="15101" width="7" style="39" customWidth="1"/>
    <col min="15102" max="15103" width="3" style="39" customWidth="1"/>
    <col min="15104" max="15104" width="4.625" style="39" customWidth="1"/>
    <col min="15105" max="15105" width="15.625" style="39" customWidth="1"/>
    <col min="15106" max="15106" width="3" style="39" customWidth="1"/>
    <col min="15107" max="15107" width="13.375" style="39" customWidth="1"/>
    <col min="15108" max="15348" width="11.5" style="39"/>
    <col min="15349" max="15349" width="4.5" style="39" customWidth="1"/>
    <col min="15350" max="15350" width="11.5" style="39"/>
    <col min="15351" max="15351" width="24.5" style="39" customWidth="1"/>
    <col min="15352" max="15352" width="3" style="39" customWidth="1"/>
    <col min="15353" max="15353" width="4.875" style="39" customWidth="1"/>
    <col min="15354" max="15354" width="3" style="39" customWidth="1"/>
    <col min="15355" max="15355" width="11.5" style="39"/>
    <col min="15356" max="15356" width="3" style="39" customWidth="1"/>
    <col min="15357" max="15357" width="7" style="39" customWidth="1"/>
    <col min="15358" max="15359" width="3" style="39" customWidth="1"/>
    <col min="15360" max="15360" width="4.625" style="39" customWidth="1"/>
    <col min="15361" max="15361" width="15.625" style="39" customWidth="1"/>
    <col min="15362" max="15362" width="3" style="39" customWidth="1"/>
    <col min="15363" max="15363" width="13.375" style="39" customWidth="1"/>
    <col min="15364" max="15604" width="11.5" style="39"/>
    <col min="15605" max="15605" width="4.5" style="39" customWidth="1"/>
    <col min="15606" max="15606" width="11.5" style="39"/>
    <col min="15607" max="15607" width="24.5" style="39" customWidth="1"/>
    <col min="15608" max="15608" width="3" style="39" customWidth="1"/>
    <col min="15609" max="15609" width="4.875" style="39" customWidth="1"/>
    <col min="15610" max="15610" width="3" style="39" customWidth="1"/>
    <col min="15611" max="15611" width="11.5" style="39"/>
    <col min="15612" max="15612" width="3" style="39" customWidth="1"/>
    <col min="15613" max="15613" width="7" style="39" customWidth="1"/>
    <col min="15614" max="15615" width="3" style="39" customWidth="1"/>
    <col min="15616" max="15616" width="4.625" style="39" customWidth="1"/>
    <col min="15617" max="15617" width="15.625" style="39" customWidth="1"/>
    <col min="15618" max="15618" width="3" style="39" customWidth="1"/>
    <col min="15619" max="15619" width="13.375" style="39" customWidth="1"/>
    <col min="15620" max="15860" width="11.5" style="39"/>
    <col min="15861" max="15861" width="4.5" style="39" customWidth="1"/>
    <col min="15862" max="15862" width="11.5" style="39"/>
    <col min="15863" max="15863" width="24.5" style="39" customWidth="1"/>
    <col min="15864" max="15864" width="3" style="39" customWidth="1"/>
    <col min="15865" max="15865" width="4.875" style="39" customWidth="1"/>
    <col min="15866" max="15866" width="3" style="39" customWidth="1"/>
    <col min="15867" max="15867" width="11.5" style="39"/>
    <col min="15868" max="15868" width="3" style="39" customWidth="1"/>
    <col min="15869" max="15869" width="7" style="39" customWidth="1"/>
    <col min="15870" max="15871" width="3" style="39" customWidth="1"/>
    <col min="15872" max="15872" width="4.625" style="39" customWidth="1"/>
    <col min="15873" max="15873" width="15.625" style="39" customWidth="1"/>
    <col min="15874" max="15874" width="3" style="39" customWidth="1"/>
    <col min="15875" max="15875" width="13.375" style="39" customWidth="1"/>
    <col min="15876" max="16116" width="11.5" style="39"/>
    <col min="16117" max="16117" width="4.5" style="39" customWidth="1"/>
    <col min="16118" max="16118" width="11.5" style="39"/>
    <col min="16119" max="16119" width="24.5" style="39" customWidth="1"/>
    <col min="16120" max="16120" width="3" style="39" customWidth="1"/>
    <col min="16121" max="16121" width="4.875" style="39" customWidth="1"/>
    <col min="16122" max="16122" width="3" style="39" customWidth="1"/>
    <col min="16123" max="16123" width="11.5" style="39"/>
    <col min="16124" max="16124" width="3" style="39" customWidth="1"/>
    <col min="16125" max="16125" width="7" style="39" customWidth="1"/>
    <col min="16126" max="16127" width="3" style="39" customWidth="1"/>
    <col min="16128" max="16128" width="4.625" style="39" customWidth="1"/>
    <col min="16129" max="16129" width="15.625" style="39" customWidth="1"/>
    <col min="16130" max="16130" width="3" style="39" customWidth="1"/>
    <col min="16131" max="16131" width="13.375" style="39" customWidth="1"/>
    <col min="16132" max="16384" width="11.5" style="39"/>
  </cols>
  <sheetData>
    <row r="2" spans="2:15" ht="18">
      <c r="C2" s="40" t="s">
        <v>19</v>
      </c>
      <c r="D2" s="41"/>
      <c r="E2" s="41"/>
      <c r="F2" s="41"/>
      <c r="G2" s="41"/>
      <c r="H2" s="41"/>
      <c r="I2" s="41"/>
      <c r="J2" s="41"/>
      <c r="K2" s="41"/>
    </row>
    <row r="4" spans="2:15" ht="15">
      <c r="C4" s="423" t="s">
        <v>20</v>
      </c>
      <c r="D4" s="423"/>
      <c r="E4" s="423"/>
      <c r="F4" s="423"/>
      <c r="G4" s="42"/>
      <c r="H4" s="121"/>
      <c r="I4" s="121"/>
      <c r="J4" s="121"/>
      <c r="K4" s="121"/>
      <c r="L4" s="43" t="s">
        <v>21</v>
      </c>
      <c r="M4" s="422">
        <f>'0-Paramètres'!C2</f>
        <v>2023</v>
      </c>
      <c r="N4" s="422"/>
      <c r="O4" s="422"/>
    </row>
    <row r="5" spans="2:15" ht="18">
      <c r="C5" s="423"/>
      <c r="D5" s="423"/>
      <c r="E5" s="423"/>
      <c r="F5" s="423"/>
      <c r="G5" s="44"/>
      <c r="H5" s="45"/>
      <c r="I5" s="45"/>
      <c r="J5" s="45"/>
      <c r="K5" s="45"/>
      <c r="L5" s="46" t="s">
        <v>22</v>
      </c>
      <c r="M5" s="424">
        <f>IF(ISERROR($M$42),0,$M$42)</f>
        <v>0</v>
      </c>
      <c r="N5" s="424"/>
      <c r="O5" s="424"/>
    </row>
    <row r="8" spans="2:15" ht="15">
      <c r="B8" s="47" t="s">
        <v>23</v>
      </c>
      <c r="C8" s="39" t="s">
        <v>24</v>
      </c>
    </row>
    <row r="9" spans="2:15" ht="15">
      <c r="L9" s="48" t="s">
        <v>25</v>
      </c>
      <c r="M9" s="49">
        <f>M4</f>
        <v>2023</v>
      </c>
    </row>
    <row r="10" spans="2:15">
      <c r="C10" s="50" t="s">
        <v>26</v>
      </c>
      <c r="D10" s="51"/>
      <c r="E10" s="51"/>
      <c r="F10" s="51"/>
      <c r="G10" s="51"/>
      <c r="H10" s="51"/>
      <c r="I10" s="51"/>
      <c r="J10" s="51"/>
      <c r="K10" s="51"/>
      <c r="L10" s="52"/>
      <c r="M10" s="425">
        <f>'1-Prévisions activité'!D9</f>
        <v>0</v>
      </c>
    </row>
    <row r="11" spans="2:15">
      <c r="C11" s="53" t="s">
        <v>27</v>
      </c>
      <c r="D11" s="54"/>
      <c r="E11" s="54"/>
      <c r="F11" s="54"/>
      <c r="G11" s="54"/>
      <c r="H11" s="54"/>
      <c r="I11" s="54"/>
      <c r="J11" s="54"/>
      <c r="K11" s="54"/>
      <c r="L11" s="55"/>
      <c r="M11" s="426"/>
    </row>
    <row r="12" spans="2:15">
      <c r="C12" s="56" t="s">
        <v>28</v>
      </c>
      <c r="D12" s="57"/>
      <c r="E12" s="57"/>
      <c r="F12" s="57"/>
      <c r="G12" s="57"/>
      <c r="H12" s="57"/>
      <c r="I12" s="57"/>
      <c r="J12" s="57"/>
      <c r="K12" s="57"/>
      <c r="L12" s="58"/>
      <c r="M12" s="427"/>
    </row>
    <row r="13" spans="2:15" ht="15">
      <c r="L13" s="48" t="s">
        <v>29</v>
      </c>
      <c r="M13" s="49">
        <f>M4</f>
        <v>2023</v>
      </c>
    </row>
    <row r="14" spans="2:15">
      <c r="C14" s="44" t="s">
        <v>30</v>
      </c>
      <c r="D14" s="45"/>
      <c r="E14" s="45"/>
      <c r="F14" s="45"/>
      <c r="G14" s="45"/>
      <c r="H14" s="45"/>
      <c r="I14" s="45"/>
      <c r="J14" s="45"/>
      <c r="K14" s="45"/>
      <c r="L14" s="59"/>
      <c r="M14" s="107">
        <f>'1-Prévisions activité'!D43</f>
        <v>0</v>
      </c>
    </row>
    <row r="15" spans="2:15">
      <c r="C15" s="50" t="s">
        <v>31</v>
      </c>
      <c r="D15" s="51"/>
      <c r="E15" s="51"/>
      <c r="F15" s="51"/>
      <c r="G15" s="51"/>
      <c r="H15" s="51"/>
      <c r="I15" s="51"/>
      <c r="J15" s="51"/>
      <c r="K15" s="51"/>
      <c r="L15" s="52"/>
      <c r="M15" s="425">
        <f>'1-Prévisions activité'!D45</f>
        <v>0</v>
      </c>
    </row>
    <row r="16" spans="2:15">
      <c r="C16" s="60" t="s">
        <v>32</v>
      </c>
      <c r="D16" s="61"/>
      <c r="E16" s="61"/>
      <c r="F16" s="61"/>
      <c r="G16" s="61"/>
      <c r="H16" s="61"/>
      <c r="I16" s="61"/>
      <c r="J16" s="61"/>
      <c r="K16" s="61"/>
      <c r="L16" s="58"/>
      <c r="M16" s="427"/>
    </row>
    <row r="19" spans="2:15" ht="15">
      <c r="B19" s="47" t="s">
        <v>33</v>
      </c>
      <c r="C19" s="47" t="s">
        <v>34</v>
      </c>
    </row>
    <row r="21" spans="2:15" ht="15" thickBot="1">
      <c r="C21" s="437" t="s">
        <v>35</v>
      </c>
      <c r="D21" s="438"/>
      <c r="E21" s="438"/>
      <c r="F21" s="438"/>
      <c r="G21" s="438"/>
      <c r="H21" s="438"/>
      <c r="I21" s="438"/>
      <c r="J21" s="62"/>
      <c r="K21" s="439" t="s">
        <v>36</v>
      </c>
      <c r="L21" s="441">
        <f>$M$15</f>
        <v>0</v>
      </c>
      <c r="M21" s="441"/>
      <c r="N21" s="442" t="s">
        <v>36</v>
      </c>
      <c r="O21" s="444">
        <f>IF(ISERROR($M$15/$M$14),0,$M$15/$M$14)</f>
        <v>0</v>
      </c>
    </row>
    <row r="22" spans="2:15">
      <c r="C22" s="446" t="s">
        <v>37</v>
      </c>
      <c r="D22" s="440"/>
      <c r="E22" s="440"/>
      <c r="F22" s="440"/>
      <c r="G22" s="440"/>
      <c r="H22" s="440"/>
      <c r="I22" s="440"/>
      <c r="J22" s="61"/>
      <c r="K22" s="440"/>
      <c r="L22" s="447">
        <f>$M$14</f>
        <v>0</v>
      </c>
      <c r="M22" s="447"/>
      <c r="N22" s="443"/>
      <c r="O22" s="445"/>
    </row>
    <row r="25" spans="2:15" ht="15">
      <c r="B25" s="47" t="s">
        <v>38</v>
      </c>
      <c r="C25" s="47" t="s">
        <v>39</v>
      </c>
    </row>
    <row r="26" spans="2:15" ht="15">
      <c r="B26" s="63"/>
      <c r="C26" s="63"/>
    </row>
    <row r="28" spans="2:15" ht="15">
      <c r="C28" s="47" t="s">
        <v>40</v>
      </c>
    </row>
    <row r="29" spans="2:15" ht="15">
      <c r="C29" s="428" t="s">
        <v>41</v>
      </c>
      <c r="D29" s="429"/>
      <c r="E29" s="429"/>
      <c r="F29" s="429"/>
      <c r="G29" s="430"/>
      <c r="H29" s="431" t="s">
        <v>42</v>
      </c>
      <c r="I29" s="432"/>
      <c r="J29" s="432"/>
      <c r="K29" s="432"/>
      <c r="L29" s="432"/>
      <c r="M29" s="432"/>
      <c r="N29" s="432"/>
      <c r="O29" s="433"/>
    </row>
    <row r="30" spans="2:15" ht="15">
      <c r="C30" s="448" t="s">
        <v>43</v>
      </c>
      <c r="D30" s="449"/>
      <c r="E30" s="449"/>
      <c r="F30" s="449"/>
      <c r="G30" s="450"/>
      <c r="H30" s="434"/>
      <c r="I30" s="435"/>
      <c r="J30" s="435"/>
      <c r="K30" s="435"/>
      <c r="L30" s="435"/>
      <c r="M30" s="435"/>
      <c r="N30" s="435"/>
      <c r="O30" s="436"/>
    </row>
    <row r="31" spans="2:15" ht="15">
      <c r="C31" s="422" t="s">
        <v>44</v>
      </c>
      <c r="D31" s="422"/>
      <c r="E31" s="422"/>
      <c r="F31" s="422"/>
      <c r="G31" s="64" t="s">
        <v>45</v>
      </c>
      <c r="H31" s="422" t="s">
        <v>44</v>
      </c>
      <c r="I31" s="422"/>
      <c r="J31" s="422"/>
      <c r="K31" s="422"/>
      <c r="L31" s="422"/>
      <c r="M31" s="422"/>
      <c r="N31" s="422"/>
      <c r="O31" s="64" t="s">
        <v>45</v>
      </c>
    </row>
    <row r="32" spans="2:15">
      <c r="C32" s="406" t="str">
        <f>'0-Paramètres'!C30</f>
        <v>&lt;=0,81€</v>
      </c>
      <c r="D32" s="406"/>
      <c r="E32" s="406"/>
      <c r="F32" s="406"/>
      <c r="G32" s="418">
        <f>$O$21</f>
        <v>0</v>
      </c>
      <c r="H32" s="421">
        <f>'0-Paramètres'!B30</f>
        <v>2100</v>
      </c>
      <c r="I32" s="421"/>
      <c r="J32" s="421"/>
      <c r="K32" s="421"/>
      <c r="L32" s="421"/>
      <c r="M32" s="421"/>
      <c r="N32" s="421"/>
      <c r="O32" s="403">
        <f>IF($O$21&lt;=0.77,$H$32,IF($O$21&lt;=1.02,$H$33,IF($O$21&lt;=1.28,$H$34,IF($O$21&gt;1.28,$H$35,0))))</f>
        <v>2100</v>
      </c>
    </row>
    <row r="33" spans="2:15">
      <c r="C33" s="406" t="str">
        <f>'0-Paramètres'!C31</f>
        <v>&lt;=1,07€</v>
      </c>
      <c r="D33" s="406"/>
      <c r="E33" s="406"/>
      <c r="F33" s="406"/>
      <c r="G33" s="419"/>
      <c r="H33" s="407">
        <f>'0-Paramètres'!B31</f>
        <v>800</v>
      </c>
      <c r="I33" s="407"/>
      <c r="J33" s="407"/>
      <c r="K33" s="407"/>
      <c r="L33" s="407"/>
      <c r="M33" s="407"/>
      <c r="N33" s="407"/>
      <c r="O33" s="404"/>
    </row>
    <row r="34" spans="2:15">
      <c r="C34" s="408" t="str">
        <f>'0-Paramètres'!C32</f>
        <v>&lt;=1,35€</v>
      </c>
      <c r="D34" s="409"/>
      <c r="E34" s="409"/>
      <c r="F34" s="410"/>
      <c r="G34" s="419"/>
      <c r="H34" s="411">
        <f>'0-Paramètres'!B32</f>
        <v>300</v>
      </c>
      <c r="I34" s="412"/>
      <c r="J34" s="412"/>
      <c r="K34" s="412"/>
      <c r="L34" s="412"/>
      <c r="M34" s="412"/>
      <c r="N34" s="413"/>
      <c r="O34" s="404"/>
    </row>
    <row r="35" spans="2:15">
      <c r="C35" s="408"/>
      <c r="D35" s="409"/>
      <c r="E35" s="409"/>
      <c r="F35" s="410"/>
      <c r="G35" s="420"/>
      <c r="H35" s="414"/>
      <c r="I35" s="415"/>
      <c r="J35" s="415"/>
      <c r="K35" s="415"/>
      <c r="L35" s="415"/>
      <c r="M35" s="415"/>
      <c r="N35" s="416"/>
      <c r="O35" s="405"/>
    </row>
    <row r="36" spans="2:15">
      <c r="C36" s="65"/>
      <c r="D36" s="65"/>
      <c r="E36" s="65"/>
      <c r="F36" s="65"/>
      <c r="G36" s="66"/>
      <c r="H36" s="120"/>
      <c r="I36" s="120"/>
      <c r="J36" s="120"/>
      <c r="K36" s="120"/>
      <c r="L36" s="120"/>
      <c r="M36" s="120"/>
      <c r="N36" s="67"/>
      <c r="O36" s="68"/>
    </row>
    <row r="38" spans="2:15" ht="15">
      <c r="B38" s="47" t="s">
        <v>46</v>
      </c>
      <c r="C38" s="47" t="s">
        <v>47</v>
      </c>
      <c r="F38" s="417">
        <f>$M$4</f>
        <v>2023</v>
      </c>
      <c r="G38" s="417"/>
    </row>
    <row r="40" spans="2:15">
      <c r="C40" s="50" t="s">
        <v>48</v>
      </c>
      <c r="D40" s="51"/>
      <c r="E40" s="51"/>
      <c r="F40" s="51"/>
      <c r="G40" s="51"/>
      <c r="H40" s="51"/>
      <c r="I40" s="51"/>
      <c r="J40" s="51"/>
      <c r="K40" s="51"/>
      <c r="L40" s="51"/>
      <c r="M40" s="69">
        <f>$O$32</f>
        <v>2100</v>
      </c>
    </row>
    <row r="41" spans="2:15" ht="15" thickBot="1">
      <c r="C41" s="70" t="s">
        <v>26</v>
      </c>
      <c r="D41" s="71"/>
      <c r="E41" s="71"/>
      <c r="F41" s="71"/>
      <c r="G41" s="71"/>
      <c r="H41" s="71"/>
      <c r="I41" s="71"/>
      <c r="J41" s="71"/>
      <c r="K41" s="71"/>
      <c r="L41" s="71" t="s">
        <v>49</v>
      </c>
      <c r="M41" s="72">
        <f>$M$10</f>
        <v>0</v>
      </c>
    </row>
    <row r="42" spans="2:15" ht="20.100000000000001" customHeight="1">
      <c r="C42" s="73" t="s">
        <v>47</v>
      </c>
      <c r="D42" s="74"/>
      <c r="E42" s="74"/>
      <c r="F42" s="61"/>
      <c r="G42" s="75">
        <f>$M$4</f>
        <v>2023</v>
      </c>
      <c r="H42" s="74"/>
      <c r="I42" s="74"/>
      <c r="J42" s="76"/>
      <c r="K42" s="74"/>
      <c r="L42" s="77" t="s">
        <v>36</v>
      </c>
      <c r="M42" s="78">
        <f>M40*M41</f>
        <v>0</v>
      </c>
    </row>
  </sheetData>
  <sheetProtection sheet="1" objects="1" scenarios="1"/>
  <mergeCells count="28">
    <mergeCell ref="C29:G29"/>
    <mergeCell ref="H29:O30"/>
    <mergeCell ref="C21:I21"/>
    <mergeCell ref="K21:K22"/>
    <mergeCell ref="L21:M21"/>
    <mergeCell ref="N21:N22"/>
    <mergeCell ref="O21:O22"/>
    <mergeCell ref="C22:I22"/>
    <mergeCell ref="L22:M22"/>
    <mergeCell ref="C30:G30"/>
    <mergeCell ref="C4:F5"/>
    <mergeCell ref="M4:O4"/>
    <mergeCell ref="M5:O5"/>
    <mergeCell ref="M10:M12"/>
    <mergeCell ref="M15:M16"/>
    <mergeCell ref="F38:G38"/>
    <mergeCell ref="C32:F32"/>
    <mergeCell ref="G32:G35"/>
    <mergeCell ref="H32:N32"/>
    <mergeCell ref="C31:F31"/>
    <mergeCell ref="H31:N31"/>
    <mergeCell ref="O32:O35"/>
    <mergeCell ref="C33:F33"/>
    <mergeCell ref="H33:N33"/>
    <mergeCell ref="C34:F34"/>
    <mergeCell ref="H34:N34"/>
    <mergeCell ref="C35:F35"/>
    <mergeCell ref="H35:N35"/>
  </mergeCells>
  <pageMargins left="0.45" right="0.45" top="0.5" bottom="0.5" header="0.3" footer="0.3"/>
  <pageSetup paperSize="9" scale="57" orientation="portrait" horizontalDpi="0" verticalDpi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P68"/>
  <sheetViews>
    <sheetView topLeftCell="A22" workbookViewId="0">
      <selection activeCell="N18" sqref="N18"/>
    </sheetView>
  </sheetViews>
  <sheetFormatPr baseColWidth="10" defaultColWidth="11.5" defaultRowHeight="14.25"/>
  <cols>
    <col min="1" max="1" width="11.5" style="39"/>
    <col min="2" max="2" width="4.5" style="39" customWidth="1"/>
    <col min="3" max="3" width="11.5" style="39"/>
    <col min="4" max="4" width="24.5" style="39" customWidth="1"/>
    <col min="5" max="5" width="3" style="39" customWidth="1"/>
    <col min="6" max="6" width="4.875" style="39" customWidth="1"/>
    <col min="7" max="7" width="3" style="39" customWidth="1"/>
    <col min="8" max="8" width="11.5" style="39"/>
    <col min="9" max="9" width="3" style="39" customWidth="1"/>
    <col min="10" max="10" width="7" style="39" customWidth="1"/>
    <col min="11" max="12" width="3" style="39" customWidth="1"/>
    <col min="13" max="13" width="4.625" style="39" customWidth="1"/>
    <col min="14" max="14" width="15.625" style="39" customWidth="1"/>
    <col min="15" max="15" width="11.5" style="39"/>
    <col min="16" max="16" width="13.375" style="39" customWidth="1"/>
    <col min="17" max="252" width="11.5" style="39"/>
    <col min="253" max="253" width="4.5" style="39" customWidth="1"/>
    <col min="254" max="254" width="11.5" style="39"/>
    <col min="255" max="255" width="24.5" style="39" customWidth="1"/>
    <col min="256" max="256" width="3" style="39" customWidth="1"/>
    <col min="257" max="257" width="4.875" style="39" customWidth="1"/>
    <col min="258" max="258" width="3" style="39" customWidth="1"/>
    <col min="259" max="259" width="11.5" style="39"/>
    <col min="260" max="260" width="3" style="39" customWidth="1"/>
    <col min="261" max="261" width="7" style="39" customWidth="1"/>
    <col min="262" max="263" width="3" style="39" customWidth="1"/>
    <col min="264" max="264" width="4.625" style="39" customWidth="1"/>
    <col min="265" max="265" width="15.625" style="39" customWidth="1"/>
    <col min="266" max="266" width="11.5" style="39"/>
    <col min="267" max="267" width="13.375" style="39" customWidth="1"/>
    <col min="268" max="508" width="11.5" style="39"/>
    <col min="509" max="509" width="4.5" style="39" customWidth="1"/>
    <col min="510" max="510" width="11.5" style="39"/>
    <col min="511" max="511" width="24.5" style="39" customWidth="1"/>
    <col min="512" max="512" width="3" style="39" customWidth="1"/>
    <col min="513" max="513" width="4.875" style="39" customWidth="1"/>
    <col min="514" max="514" width="3" style="39" customWidth="1"/>
    <col min="515" max="515" width="11.5" style="39"/>
    <col min="516" max="516" width="3" style="39" customWidth="1"/>
    <col min="517" max="517" width="7" style="39" customWidth="1"/>
    <col min="518" max="519" width="3" style="39" customWidth="1"/>
    <col min="520" max="520" width="4.625" style="39" customWidth="1"/>
    <col min="521" max="521" width="15.625" style="39" customWidth="1"/>
    <col min="522" max="522" width="11.5" style="39"/>
    <col min="523" max="523" width="13.375" style="39" customWidth="1"/>
    <col min="524" max="764" width="11.5" style="39"/>
    <col min="765" max="765" width="4.5" style="39" customWidth="1"/>
    <col min="766" max="766" width="11.5" style="39"/>
    <col min="767" max="767" width="24.5" style="39" customWidth="1"/>
    <col min="768" max="768" width="3" style="39" customWidth="1"/>
    <col min="769" max="769" width="4.875" style="39" customWidth="1"/>
    <col min="770" max="770" width="3" style="39" customWidth="1"/>
    <col min="771" max="771" width="11.5" style="39"/>
    <col min="772" max="772" width="3" style="39" customWidth="1"/>
    <col min="773" max="773" width="7" style="39" customWidth="1"/>
    <col min="774" max="775" width="3" style="39" customWidth="1"/>
    <col min="776" max="776" width="4.625" style="39" customWidth="1"/>
    <col min="777" max="777" width="15.625" style="39" customWidth="1"/>
    <col min="778" max="778" width="11.5" style="39"/>
    <col min="779" max="779" width="13.375" style="39" customWidth="1"/>
    <col min="780" max="1020" width="11.5" style="39"/>
    <col min="1021" max="1021" width="4.5" style="39" customWidth="1"/>
    <col min="1022" max="1022" width="11.5" style="39"/>
    <col min="1023" max="1023" width="24.5" style="39" customWidth="1"/>
    <col min="1024" max="1024" width="3" style="39" customWidth="1"/>
    <col min="1025" max="1025" width="4.875" style="39" customWidth="1"/>
    <col min="1026" max="1026" width="3" style="39" customWidth="1"/>
    <col min="1027" max="1027" width="11.5" style="39"/>
    <col min="1028" max="1028" width="3" style="39" customWidth="1"/>
    <col min="1029" max="1029" width="7" style="39" customWidth="1"/>
    <col min="1030" max="1031" width="3" style="39" customWidth="1"/>
    <col min="1032" max="1032" width="4.625" style="39" customWidth="1"/>
    <col min="1033" max="1033" width="15.625" style="39" customWidth="1"/>
    <col min="1034" max="1034" width="11.5" style="39"/>
    <col min="1035" max="1035" width="13.375" style="39" customWidth="1"/>
    <col min="1036" max="1276" width="11.5" style="39"/>
    <col min="1277" max="1277" width="4.5" style="39" customWidth="1"/>
    <col min="1278" max="1278" width="11.5" style="39"/>
    <col min="1279" max="1279" width="24.5" style="39" customWidth="1"/>
    <col min="1280" max="1280" width="3" style="39" customWidth="1"/>
    <col min="1281" max="1281" width="4.875" style="39" customWidth="1"/>
    <col min="1282" max="1282" width="3" style="39" customWidth="1"/>
    <col min="1283" max="1283" width="11.5" style="39"/>
    <col min="1284" max="1284" width="3" style="39" customWidth="1"/>
    <col min="1285" max="1285" width="7" style="39" customWidth="1"/>
    <col min="1286" max="1287" width="3" style="39" customWidth="1"/>
    <col min="1288" max="1288" width="4.625" style="39" customWidth="1"/>
    <col min="1289" max="1289" width="15.625" style="39" customWidth="1"/>
    <col min="1290" max="1290" width="11.5" style="39"/>
    <col min="1291" max="1291" width="13.375" style="39" customWidth="1"/>
    <col min="1292" max="1532" width="11.5" style="39"/>
    <col min="1533" max="1533" width="4.5" style="39" customWidth="1"/>
    <col min="1534" max="1534" width="11.5" style="39"/>
    <col min="1535" max="1535" width="24.5" style="39" customWidth="1"/>
    <col min="1536" max="1536" width="3" style="39" customWidth="1"/>
    <col min="1537" max="1537" width="4.875" style="39" customWidth="1"/>
    <col min="1538" max="1538" width="3" style="39" customWidth="1"/>
    <col min="1539" max="1539" width="11.5" style="39"/>
    <col min="1540" max="1540" width="3" style="39" customWidth="1"/>
    <col min="1541" max="1541" width="7" style="39" customWidth="1"/>
    <col min="1542" max="1543" width="3" style="39" customWidth="1"/>
    <col min="1544" max="1544" width="4.625" style="39" customWidth="1"/>
    <col min="1545" max="1545" width="15.625" style="39" customWidth="1"/>
    <col min="1546" max="1546" width="11.5" style="39"/>
    <col min="1547" max="1547" width="13.375" style="39" customWidth="1"/>
    <col min="1548" max="1788" width="11.5" style="39"/>
    <col min="1789" max="1789" width="4.5" style="39" customWidth="1"/>
    <col min="1790" max="1790" width="11.5" style="39"/>
    <col min="1791" max="1791" width="24.5" style="39" customWidth="1"/>
    <col min="1792" max="1792" width="3" style="39" customWidth="1"/>
    <col min="1793" max="1793" width="4.875" style="39" customWidth="1"/>
    <col min="1794" max="1794" width="3" style="39" customWidth="1"/>
    <col min="1795" max="1795" width="11.5" style="39"/>
    <col min="1796" max="1796" width="3" style="39" customWidth="1"/>
    <col min="1797" max="1797" width="7" style="39" customWidth="1"/>
    <col min="1798" max="1799" width="3" style="39" customWidth="1"/>
    <col min="1800" max="1800" width="4.625" style="39" customWidth="1"/>
    <col min="1801" max="1801" width="15.625" style="39" customWidth="1"/>
    <col min="1802" max="1802" width="11.5" style="39"/>
    <col min="1803" max="1803" width="13.375" style="39" customWidth="1"/>
    <col min="1804" max="2044" width="11.5" style="39"/>
    <col min="2045" max="2045" width="4.5" style="39" customWidth="1"/>
    <col min="2046" max="2046" width="11.5" style="39"/>
    <col min="2047" max="2047" width="24.5" style="39" customWidth="1"/>
    <col min="2048" max="2048" width="3" style="39" customWidth="1"/>
    <col min="2049" max="2049" width="4.875" style="39" customWidth="1"/>
    <col min="2050" max="2050" width="3" style="39" customWidth="1"/>
    <col min="2051" max="2051" width="11.5" style="39"/>
    <col min="2052" max="2052" width="3" style="39" customWidth="1"/>
    <col min="2053" max="2053" width="7" style="39" customWidth="1"/>
    <col min="2054" max="2055" width="3" style="39" customWidth="1"/>
    <col min="2056" max="2056" width="4.625" style="39" customWidth="1"/>
    <col min="2057" max="2057" width="15.625" style="39" customWidth="1"/>
    <col min="2058" max="2058" width="11.5" style="39"/>
    <col min="2059" max="2059" width="13.375" style="39" customWidth="1"/>
    <col min="2060" max="2300" width="11.5" style="39"/>
    <col min="2301" max="2301" width="4.5" style="39" customWidth="1"/>
    <col min="2302" max="2302" width="11.5" style="39"/>
    <col min="2303" max="2303" width="24.5" style="39" customWidth="1"/>
    <col min="2304" max="2304" width="3" style="39" customWidth="1"/>
    <col min="2305" max="2305" width="4.875" style="39" customWidth="1"/>
    <col min="2306" max="2306" width="3" style="39" customWidth="1"/>
    <col min="2307" max="2307" width="11.5" style="39"/>
    <col min="2308" max="2308" width="3" style="39" customWidth="1"/>
    <col min="2309" max="2309" width="7" style="39" customWidth="1"/>
    <col min="2310" max="2311" width="3" style="39" customWidth="1"/>
    <col min="2312" max="2312" width="4.625" style="39" customWidth="1"/>
    <col min="2313" max="2313" width="15.625" style="39" customWidth="1"/>
    <col min="2314" max="2314" width="11.5" style="39"/>
    <col min="2315" max="2315" width="13.375" style="39" customWidth="1"/>
    <col min="2316" max="2556" width="11.5" style="39"/>
    <col min="2557" max="2557" width="4.5" style="39" customWidth="1"/>
    <col min="2558" max="2558" width="11.5" style="39"/>
    <col min="2559" max="2559" width="24.5" style="39" customWidth="1"/>
    <col min="2560" max="2560" width="3" style="39" customWidth="1"/>
    <col min="2561" max="2561" width="4.875" style="39" customWidth="1"/>
    <col min="2562" max="2562" width="3" style="39" customWidth="1"/>
    <col min="2563" max="2563" width="11.5" style="39"/>
    <col min="2564" max="2564" width="3" style="39" customWidth="1"/>
    <col min="2565" max="2565" width="7" style="39" customWidth="1"/>
    <col min="2566" max="2567" width="3" style="39" customWidth="1"/>
    <col min="2568" max="2568" width="4.625" style="39" customWidth="1"/>
    <col min="2569" max="2569" width="15.625" style="39" customWidth="1"/>
    <col min="2570" max="2570" width="11.5" style="39"/>
    <col min="2571" max="2571" width="13.375" style="39" customWidth="1"/>
    <col min="2572" max="2812" width="11.5" style="39"/>
    <col min="2813" max="2813" width="4.5" style="39" customWidth="1"/>
    <col min="2814" max="2814" width="11.5" style="39"/>
    <col min="2815" max="2815" width="24.5" style="39" customWidth="1"/>
    <col min="2816" max="2816" width="3" style="39" customWidth="1"/>
    <col min="2817" max="2817" width="4.875" style="39" customWidth="1"/>
    <col min="2818" max="2818" width="3" style="39" customWidth="1"/>
    <col min="2819" max="2819" width="11.5" style="39"/>
    <col min="2820" max="2820" width="3" style="39" customWidth="1"/>
    <col min="2821" max="2821" width="7" style="39" customWidth="1"/>
    <col min="2822" max="2823" width="3" style="39" customWidth="1"/>
    <col min="2824" max="2824" width="4.625" style="39" customWidth="1"/>
    <col min="2825" max="2825" width="15.625" style="39" customWidth="1"/>
    <col min="2826" max="2826" width="11.5" style="39"/>
    <col min="2827" max="2827" width="13.375" style="39" customWidth="1"/>
    <col min="2828" max="3068" width="11.5" style="39"/>
    <col min="3069" max="3069" width="4.5" style="39" customWidth="1"/>
    <col min="3070" max="3070" width="11.5" style="39"/>
    <col min="3071" max="3071" width="24.5" style="39" customWidth="1"/>
    <col min="3072" max="3072" width="3" style="39" customWidth="1"/>
    <col min="3073" max="3073" width="4.875" style="39" customWidth="1"/>
    <col min="3074" max="3074" width="3" style="39" customWidth="1"/>
    <col min="3075" max="3075" width="11.5" style="39"/>
    <col min="3076" max="3076" width="3" style="39" customWidth="1"/>
    <col min="3077" max="3077" width="7" style="39" customWidth="1"/>
    <col min="3078" max="3079" width="3" style="39" customWidth="1"/>
    <col min="3080" max="3080" width="4.625" style="39" customWidth="1"/>
    <col min="3081" max="3081" width="15.625" style="39" customWidth="1"/>
    <col min="3082" max="3082" width="11.5" style="39"/>
    <col min="3083" max="3083" width="13.375" style="39" customWidth="1"/>
    <col min="3084" max="3324" width="11.5" style="39"/>
    <col min="3325" max="3325" width="4.5" style="39" customWidth="1"/>
    <col min="3326" max="3326" width="11.5" style="39"/>
    <col min="3327" max="3327" width="24.5" style="39" customWidth="1"/>
    <col min="3328" max="3328" width="3" style="39" customWidth="1"/>
    <col min="3329" max="3329" width="4.875" style="39" customWidth="1"/>
    <col min="3330" max="3330" width="3" style="39" customWidth="1"/>
    <col min="3331" max="3331" width="11.5" style="39"/>
    <col min="3332" max="3332" width="3" style="39" customWidth="1"/>
    <col min="3333" max="3333" width="7" style="39" customWidth="1"/>
    <col min="3334" max="3335" width="3" style="39" customWidth="1"/>
    <col min="3336" max="3336" width="4.625" style="39" customWidth="1"/>
    <col min="3337" max="3337" width="15.625" style="39" customWidth="1"/>
    <col min="3338" max="3338" width="11.5" style="39"/>
    <col min="3339" max="3339" width="13.375" style="39" customWidth="1"/>
    <col min="3340" max="3580" width="11.5" style="39"/>
    <col min="3581" max="3581" width="4.5" style="39" customWidth="1"/>
    <col min="3582" max="3582" width="11.5" style="39"/>
    <col min="3583" max="3583" width="24.5" style="39" customWidth="1"/>
    <col min="3584" max="3584" width="3" style="39" customWidth="1"/>
    <col min="3585" max="3585" width="4.875" style="39" customWidth="1"/>
    <col min="3586" max="3586" width="3" style="39" customWidth="1"/>
    <col min="3587" max="3587" width="11.5" style="39"/>
    <col min="3588" max="3588" width="3" style="39" customWidth="1"/>
    <col min="3589" max="3589" width="7" style="39" customWidth="1"/>
    <col min="3590" max="3591" width="3" style="39" customWidth="1"/>
    <col min="3592" max="3592" width="4.625" style="39" customWidth="1"/>
    <col min="3593" max="3593" width="15.625" style="39" customWidth="1"/>
    <col min="3594" max="3594" width="11.5" style="39"/>
    <col min="3595" max="3595" width="13.375" style="39" customWidth="1"/>
    <col min="3596" max="3836" width="11.5" style="39"/>
    <col min="3837" max="3837" width="4.5" style="39" customWidth="1"/>
    <col min="3838" max="3838" width="11.5" style="39"/>
    <col min="3839" max="3839" width="24.5" style="39" customWidth="1"/>
    <col min="3840" max="3840" width="3" style="39" customWidth="1"/>
    <col min="3841" max="3841" width="4.875" style="39" customWidth="1"/>
    <col min="3842" max="3842" width="3" style="39" customWidth="1"/>
    <col min="3843" max="3843" width="11.5" style="39"/>
    <col min="3844" max="3844" width="3" style="39" customWidth="1"/>
    <col min="3845" max="3845" width="7" style="39" customWidth="1"/>
    <col min="3846" max="3847" width="3" style="39" customWidth="1"/>
    <col min="3848" max="3848" width="4.625" style="39" customWidth="1"/>
    <col min="3849" max="3849" width="15.625" style="39" customWidth="1"/>
    <col min="3850" max="3850" width="11.5" style="39"/>
    <col min="3851" max="3851" width="13.375" style="39" customWidth="1"/>
    <col min="3852" max="4092" width="11.5" style="39"/>
    <col min="4093" max="4093" width="4.5" style="39" customWidth="1"/>
    <col min="4094" max="4094" width="11.5" style="39"/>
    <col min="4095" max="4095" width="24.5" style="39" customWidth="1"/>
    <col min="4096" max="4096" width="3" style="39" customWidth="1"/>
    <col min="4097" max="4097" width="4.875" style="39" customWidth="1"/>
    <col min="4098" max="4098" width="3" style="39" customWidth="1"/>
    <col min="4099" max="4099" width="11.5" style="39"/>
    <col min="4100" max="4100" width="3" style="39" customWidth="1"/>
    <col min="4101" max="4101" width="7" style="39" customWidth="1"/>
    <col min="4102" max="4103" width="3" style="39" customWidth="1"/>
    <col min="4104" max="4104" width="4.625" style="39" customWidth="1"/>
    <col min="4105" max="4105" width="15.625" style="39" customWidth="1"/>
    <col min="4106" max="4106" width="11.5" style="39"/>
    <col min="4107" max="4107" width="13.375" style="39" customWidth="1"/>
    <col min="4108" max="4348" width="11.5" style="39"/>
    <col min="4349" max="4349" width="4.5" style="39" customWidth="1"/>
    <col min="4350" max="4350" width="11.5" style="39"/>
    <col min="4351" max="4351" width="24.5" style="39" customWidth="1"/>
    <col min="4352" max="4352" width="3" style="39" customWidth="1"/>
    <col min="4353" max="4353" width="4.875" style="39" customWidth="1"/>
    <col min="4354" max="4354" width="3" style="39" customWidth="1"/>
    <col min="4355" max="4355" width="11.5" style="39"/>
    <col min="4356" max="4356" width="3" style="39" customWidth="1"/>
    <col min="4357" max="4357" width="7" style="39" customWidth="1"/>
    <col min="4358" max="4359" width="3" style="39" customWidth="1"/>
    <col min="4360" max="4360" width="4.625" style="39" customWidth="1"/>
    <col min="4361" max="4361" width="15.625" style="39" customWidth="1"/>
    <col min="4362" max="4362" width="11.5" style="39"/>
    <col min="4363" max="4363" width="13.375" style="39" customWidth="1"/>
    <col min="4364" max="4604" width="11.5" style="39"/>
    <col min="4605" max="4605" width="4.5" style="39" customWidth="1"/>
    <col min="4606" max="4606" width="11.5" style="39"/>
    <col min="4607" max="4607" width="24.5" style="39" customWidth="1"/>
    <col min="4608" max="4608" width="3" style="39" customWidth="1"/>
    <col min="4609" max="4609" width="4.875" style="39" customWidth="1"/>
    <col min="4610" max="4610" width="3" style="39" customWidth="1"/>
    <col min="4611" max="4611" width="11.5" style="39"/>
    <col min="4612" max="4612" width="3" style="39" customWidth="1"/>
    <col min="4613" max="4613" width="7" style="39" customWidth="1"/>
    <col min="4614" max="4615" width="3" style="39" customWidth="1"/>
    <col min="4616" max="4616" width="4.625" style="39" customWidth="1"/>
    <col min="4617" max="4617" width="15.625" style="39" customWidth="1"/>
    <col min="4618" max="4618" width="11.5" style="39"/>
    <col min="4619" max="4619" width="13.375" style="39" customWidth="1"/>
    <col min="4620" max="4860" width="11.5" style="39"/>
    <col min="4861" max="4861" width="4.5" style="39" customWidth="1"/>
    <col min="4862" max="4862" width="11.5" style="39"/>
    <col min="4863" max="4863" width="24.5" style="39" customWidth="1"/>
    <col min="4864" max="4864" width="3" style="39" customWidth="1"/>
    <col min="4865" max="4865" width="4.875" style="39" customWidth="1"/>
    <col min="4866" max="4866" width="3" style="39" customWidth="1"/>
    <col min="4867" max="4867" width="11.5" style="39"/>
    <col min="4868" max="4868" width="3" style="39" customWidth="1"/>
    <col min="4869" max="4869" width="7" style="39" customWidth="1"/>
    <col min="4870" max="4871" width="3" style="39" customWidth="1"/>
    <col min="4872" max="4872" width="4.625" style="39" customWidth="1"/>
    <col min="4873" max="4873" width="15.625" style="39" customWidth="1"/>
    <col min="4874" max="4874" width="11.5" style="39"/>
    <col min="4875" max="4875" width="13.375" style="39" customWidth="1"/>
    <col min="4876" max="5116" width="11.5" style="39"/>
    <col min="5117" max="5117" width="4.5" style="39" customWidth="1"/>
    <col min="5118" max="5118" width="11.5" style="39"/>
    <col min="5119" max="5119" width="24.5" style="39" customWidth="1"/>
    <col min="5120" max="5120" width="3" style="39" customWidth="1"/>
    <col min="5121" max="5121" width="4.875" style="39" customWidth="1"/>
    <col min="5122" max="5122" width="3" style="39" customWidth="1"/>
    <col min="5123" max="5123" width="11.5" style="39"/>
    <col min="5124" max="5124" width="3" style="39" customWidth="1"/>
    <col min="5125" max="5125" width="7" style="39" customWidth="1"/>
    <col min="5126" max="5127" width="3" style="39" customWidth="1"/>
    <col min="5128" max="5128" width="4.625" style="39" customWidth="1"/>
    <col min="5129" max="5129" width="15.625" style="39" customWidth="1"/>
    <col min="5130" max="5130" width="11.5" style="39"/>
    <col min="5131" max="5131" width="13.375" style="39" customWidth="1"/>
    <col min="5132" max="5372" width="11.5" style="39"/>
    <col min="5373" max="5373" width="4.5" style="39" customWidth="1"/>
    <col min="5374" max="5374" width="11.5" style="39"/>
    <col min="5375" max="5375" width="24.5" style="39" customWidth="1"/>
    <col min="5376" max="5376" width="3" style="39" customWidth="1"/>
    <col min="5377" max="5377" width="4.875" style="39" customWidth="1"/>
    <col min="5378" max="5378" width="3" style="39" customWidth="1"/>
    <col min="5379" max="5379" width="11.5" style="39"/>
    <col min="5380" max="5380" width="3" style="39" customWidth="1"/>
    <col min="5381" max="5381" width="7" style="39" customWidth="1"/>
    <col min="5382" max="5383" width="3" style="39" customWidth="1"/>
    <col min="5384" max="5384" width="4.625" style="39" customWidth="1"/>
    <col min="5385" max="5385" width="15.625" style="39" customWidth="1"/>
    <col min="5386" max="5386" width="11.5" style="39"/>
    <col min="5387" max="5387" width="13.375" style="39" customWidth="1"/>
    <col min="5388" max="5628" width="11.5" style="39"/>
    <col min="5629" max="5629" width="4.5" style="39" customWidth="1"/>
    <col min="5630" max="5630" width="11.5" style="39"/>
    <col min="5631" max="5631" width="24.5" style="39" customWidth="1"/>
    <col min="5632" max="5632" width="3" style="39" customWidth="1"/>
    <col min="5633" max="5633" width="4.875" style="39" customWidth="1"/>
    <col min="5634" max="5634" width="3" style="39" customWidth="1"/>
    <col min="5635" max="5635" width="11.5" style="39"/>
    <col min="5636" max="5636" width="3" style="39" customWidth="1"/>
    <col min="5637" max="5637" width="7" style="39" customWidth="1"/>
    <col min="5638" max="5639" width="3" style="39" customWidth="1"/>
    <col min="5640" max="5640" width="4.625" style="39" customWidth="1"/>
    <col min="5641" max="5641" width="15.625" style="39" customWidth="1"/>
    <col min="5642" max="5642" width="11.5" style="39"/>
    <col min="5643" max="5643" width="13.375" style="39" customWidth="1"/>
    <col min="5644" max="5884" width="11.5" style="39"/>
    <col min="5885" max="5885" width="4.5" style="39" customWidth="1"/>
    <col min="5886" max="5886" width="11.5" style="39"/>
    <col min="5887" max="5887" width="24.5" style="39" customWidth="1"/>
    <col min="5888" max="5888" width="3" style="39" customWidth="1"/>
    <col min="5889" max="5889" width="4.875" style="39" customWidth="1"/>
    <col min="5890" max="5890" width="3" style="39" customWidth="1"/>
    <col min="5891" max="5891" width="11.5" style="39"/>
    <col min="5892" max="5892" width="3" style="39" customWidth="1"/>
    <col min="5893" max="5893" width="7" style="39" customWidth="1"/>
    <col min="5894" max="5895" width="3" style="39" customWidth="1"/>
    <col min="5896" max="5896" width="4.625" style="39" customWidth="1"/>
    <col min="5897" max="5897" width="15.625" style="39" customWidth="1"/>
    <col min="5898" max="5898" width="11.5" style="39"/>
    <col min="5899" max="5899" width="13.375" style="39" customWidth="1"/>
    <col min="5900" max="6140" width="11.5" style="39"/>
    <col min="6141" max="6141" width="4.5" style="39" customWidth="1"/>
    <col min="6142" max="6142" width="11.5" style="39"/>
    <col min="6143" max="6143" width="24.5" style="39" customWidth="1"/>
    <col min="6144" max="6144" width="3" style="39" customWidth="1"/>
    <col min="6145" max="6145" width="4.875" style="39" customWidth="1"/>
    <col min="6146" max="6146" width="3" style="39" customWidth="1"/>
    <col min="6147" max="6147" width="11.5" style="39"/>
    <col min="6148" max="6148" width="3" style="39" customWidth="1"/>
    <col min="6149" max="6149" width="7" style="39" customWidth="1"/>
    <col min="6150" max="6151" width="3" style="39" customWidth="1"/>
    <col min="6152" max="6152" width="4.625" style="39" customWidth="1"/>
    <col min="6153" max="6153" width="15.625" style="39" customWidth="1"/>
    <col min="6154" max="6154" width="11.5" style="39"/>
    <col min="6155" max="6155" width="13.375" style="39" customWidth="1"/>
    <col min="6156" max="6396" width="11.5" style="39"/>
    <col min="6397" max="6397" width="4.5" style="39" customWidth="1"/>
    <col min="6398" max="6398" width="11.5" style="39"/>
    <col min="6399" max="6399" width="24.5" style="39" customWidth="1"/>
    <col min="6400" max="6400" width="3" style="39" customWidth="1"/>
    <col min="6401" max="6401" width="4.875" style="39" customWidth="1"/>
    <col min="6402" max="6402" width="3" style="39" customWidth="1"/>
    <col min="6403" max="6403" width="11.5" style="39"/>
    <col min="6404" max="6404" width="3" style="39" customWidth="1"/>
    <col min="6405" max="6405" width="7" style="39" customWidth="1"/>
    <col min="6406" max="6407" width="3" style="39" customWidth="1"/>
    <col min="6408" max="6408" width="4.625" style="39" customWidth="1"/>
    <col min="6409" max="6409" width="15.625" style="39" customWidth="1"/>
    <col min="6410" max="6410" width="11.5" style="39"/>
    <col min="6411" max="6411" width="13.375" style="39" customWidth="1"/>
    <col min="6412" max="6652" width="11.5" style="39"/>
    <col min="6653" max="6653" width="4.5" style="39" customWidth="1"/>
    <col min="6654" max="6654" width="11.5" style="39"/>
    <col min="6655" max="6655" width="24.5" style="39" customWidth="1"/>
    <col min="6656" max="6656" width="3" style="39" customWidth="1"/>
    <col min="6657" max="6657" width="4.875" style="39" customWidth="1"/>
    <col min="6658" max="6658" width="3" style="39" customWidth="1"/>
    <col min="6659" max="6659" width="11.5" style="39"/>
    <col min="6660" max="6660" width="3" style="39" customWidth="1"/>
    <col min="6661" max="6661" width="7" style="39" customWidth="1"/>
    <col min="6662" max="6663" width="3" style="39" customWidth="1"/>
    <col min="6664" max="6664" width="4.625" style="39" customWidth="1"/>
    <col min="6665" max="6665" width="15.625" style="39" customWidth="1"/>
    <col min="6666" max="6666" width="11.5" style="39"/>
    <col min="6667" max="6667" width="13.375" style="39" customWidth="1"/>
    <col min="6668" max="6908" width="11.5" style="39"/>
    <col min="6909" max="6909" width="4.5" style="39" customWidth="1"/>
    <col min="6910" max="6910" width="11.5" style="39"/>
    <col min="6911" max="6911" width="24.5" style="39" customWidth="1"/>
    <col min="6912" max="6912" width="3" style="39" customWidth="1"/>
    <col min="6913" max="6913" width="4.875" style="39" customWidth="1"/>
    <col min="6914" max="6914" width="3" style="39" customWidth="1"/>
    <col min="6915" max="6915" width="11.5" style="39"/>
    <col min="6916" max="6916" width="3" style="39" customWidth="1"/>
    <col min="6917" max="6917" width="7" style="39" customWidth="1"/>
    <col min="6918" max="6919" width="3" style="39" customWidth="1"/>
    <col min="6920" max="6920" width="4.625" style="39" customWidth="1"/>
    <col min="6921" max="6921" width="15.625" style="39" customWidth="1"/>
    <col min="6922" max="6922" width="11.5" style="39"/>
    <col min="6923" max="6923" width="13.375" style="39" customWidth="1"/>
    <col min="6924" max="7164" width="11.5" style="39"/>
    <col min="7165" max="7165" width="4.5" style="39" customWidth="1"/>
    <col min="7166" max="7166" width="11.5" style="39"/>
    <col min="7167" max="7167" width="24.5" style="39" customWidth="1"/>
    <col min="7168" max="7168" width="3" style="39" customWidth="1"/>
    <col min="7169" max="7169" width="4.875" style="39" customWidth="1"/>
    <col min="7170" max="7170" width="3" style="39" customWidth="1"/>
    <col min="7171" max="7171" width="11.5" style="39"/>
    <col min="7172" max="7172" width="3" style="39" customWidth="1"/>
    <col min="7173" max="7173" width="7" style="39" customWidth="1"/>
    <col min="7174" max="7175" width="3" style="39" customWidth="1"/>
    <col min="7176" max="7176" width="4.625" style="39" customWidth="1"/>
    <col min="7177" max="7177" width="15.625" style="39" customWidth="1"/>
    <col min="7178" max="7178" width="11.5" style="39"/>
    <col min="7179" max="7179" width="13.375" style="39" customWidth="1"/>
    <col min="7180" max="7420" width="11.5" style="39"/>
    <col min="7421" max="7421" width="4.5" style="39" customWidth="1"/>
    <col min="7422" max="7422" width="11.5" style="39"/>
    <col min="7423" max="7423" width="24.5" style="39" customWidth="1"/>
    <col min="7424" max="7424" width="3" style="39" customWidth="1"/>
    <col min="7425" max="7425" width="4.875" style="39" customWidth="1"/>
    <col min="7426" max="7426" width="3" style="39" customWidth="1"/>
    <col min="7427" max="7427" width="11.5" style="39"/>
    <col min="7428" max="7428" width="3" style="39" customWidth="1"/>
    <col min="7429" max="7429" width="7" style="39" customWidth="1"/>
    <col min="7430" max="7431" width="3" style="39" customWidth="1"/>
    <col min="7432" max="7432" width="4.625" style="39" customWidth="1"/>
    <col min="7433" max="7433" width="15.625" style="39" customWidth="1"/>
    <col min="7434" max="7434" width="11.5" style="39"/>
    <col min="7435" max="7435" width="13.375" style="39" customWidth="1"/>
    <col min="7436" max="7676" width="11.5" style="39"/>
    <col min="7677" max="7677" width="4.5" style="39" customWidth="1"/>
    <col min="7678" max="7678" width="11.5" style="39"/>
    <col min="7679" max="7679" width="24.5" style="39" customWidth="1"/>
    <col min="7680" max="7680" width="3" style="39" customWidth="1"/>
    <col min="7681" max="7681" width="4.875" style="39" customWidth="1"/>
    <col min="7682" max="7682" width="3" style="39" customWidth="1"/>
    <col min="7683" max="7683" width="11.5" style="39"/>
    <col min="7684" max="7684" width="3" style="39" customWidth="1"/>
    <col min="7685" max="7685" width="7" style="39" customWidth="1"/>
    <col min="7686" max="7687" width="3" style="39" customWidth="1"/>
    <col min="7688" max="7688" width="4.625" style="39" customWidth="1"/>
    <col min="7689" max="7689" width="15.625" style="39" customWidth="1"/>
    <col min="7690" max="7690" width="11.5" style="39"/>
    <col min="7691" max="7691" width="13.375" style="39" customWidth="1"/>
    <col min="7692" max="7932" width="11.5" style="39"/>
    <col min="7933" max="7933" width="4.5" style="39" customWidth="1"/>
    <col min="7934" max="7934" width="11.5" style="39"/>
    <col min="7935" max="7935" width="24.5" style="39" customWidth="1"/>
    <col min="7936" max="7936" width="3" style="39" customWidth="1"/>
    <col min="7937" max="7937" width="4.875" style="39" customWidth="1"/>
    <col min="7938" max="7938" width="3" style="39" customWidth="1"/>
    <col min="7939" max="7939" width="11.5" style="39"/>
    <col min="7940" max="7940" width="3" style="39" customWidth="1"/>
    <col min="7941" max="7941" width="7" style="39" customWidth="1"/>
    <col min="7942" max="7943" width="3" style="39" customWidth="1"/>
    <col min="7944" max="7944" width="4.625" style="39" customWidth="1"/>
    <col min="7945" max="7945" width="15.625" style="39" customWidth="1"/>
    <col min="7946" max="7946" width="11.5" style="39"/>
    <col min="7947" max="7947" width="13.375" style="39" customWidth="1"/>
    <col min="7948" max="8188" width="11.5" style="39"/>
    <col min="8189" max="8189" width="4.5" style="39" customWidth="1"/>
    <col min="8190" max="8190" width="11.5" style="39"/>
    <col min="8191" max="8191" width="24.5" style="39" customWidth="1"/>
    <col min="8192" max="8192" width="3" style="39" customWidth="1"/>
    <col min="8193" max="8193" width="4.875" style="39" customWidth="1"/>
    <col min="8194" max="8194" width="3" style="39" customWidth="1"/>
    <col min="8195" max="8195" width="11.5" style="39"/>
    <col min="8196" max="8196" width="3" style="39" customWidth="1"/>
    <col min="8197" max="8197" width="7" style="39" customWidth="1"/>
    <col min="8198" max="8199" width="3" style="39" customWidth="1"/>
    <col min="8200" max="8200" width="4.625" style="39" customWidth="1"/>
    <col min="8201" max="8201" width="15.625" style="39" customWidth="1"/>
    <col min="8202" max="8202" width="11.5" style="39"/>
    <col min="8203" max="8203" width="13.375" style="39" customWidth="1"/>
    <col min="8204" max="8444" width="11.5" style="39"/>
    <col min="8445" max="8445" width="4.5" style="39" customWidth="1"/>
    <col min="8446" max="8446" width="11.5" style="39"/>
    <col min="8447" max="8447" width="24.5" style="39" customWidth="1"/>
    <col min="8448" max="8448" width="3" style="39" customWidth="1"/>
    <col min="8449" max="8449" width="4.875" style="39" customWidth="1"/>
    <col min="8450" max="8450" width="3" style="39" customWidth="1"/>
    <col min="8451" max="8451" width="11.5" style="39"/>
    <col min="8452" max="8452" width="3" style="39" customWidth="1"/>
    <col min="8453" max="8453" width="7" style="39" customWidth="1"/>
    <col min="8454" max="8455" width="3" style="39" customWidth="1"/>
    <col min="8456" max="8456" width="4.625" style="39" customWidth="1"/>
    <col min="8457" max="8457" width="15.625" style="39" customWidth="1"/>
    <col min="8458" max="8458" width="11.5" style="39"/>
    <col min="8459" max="8459" width="13.375" style="39" customWidth="1"/>
    <col min="8460" max="8700" width="11.5" style="39"/>
    <col min="8701" max="8701" width="4.5" style="39" customWidth="1"/>
    <col min="8702" max="8702" width="11.5" style="39"/>
    <col min="8703" max="8703" width="24.5" style="39" customWidth="1"/>
    <col min="8704" max="8704" width="3" style="39" customWidth="1"/>
    <col min="8705" max="8705" width="4.875" style="39" customWidth="1"/>
    <col min="8706" max="8706" width="3" style="39" customWidth="1"/>
    <col min="8707" max="8707" width="11.5" style="39"/>
    <col min="8708" max="8708" width="3" style="39" customWidth="1"/>
    <col min="8709" max="8709" width="7" style="39" customWidth="1"/>
    <col min="8710" max="8711" width="3" style="39" customWidth="1"/>
    <col min="8712" max="8712" width="4.625" style="39" customWidth="1"/>
    <col min="8713" max="8713" width="15.625" style="39" customWidth="1"/>
    <col min="8714" max="8714" width="11.5" style="39"/>
    <col min="8715" max="8715" width="13.375" style="39" customWidth="1"/>
    <col min="8716" max="8956" width="11.5" style="39"/>
    <col min="8957" max="8957" width="4.5" style="39" customWidth="1"/>
    <col min="8958" max="8958" width="11.5" style="39"/>
    <col min="8959" max="8959" width="24.5" style="39" customWidth="1"/>
    <col min="8960" max="8960" width="3" style="39" customWidth="1"/>
    <col min="8961" max="8961" width="4.875" style="39" customWidth="1"/>
    <col min="8962" max="8962" width="3" style="39" customWidth="1"/>
    <col min="8963" max="8963" width="11.5" style="39"/>
    <col min="8964" max="8964" width="3" style="39" customWidth="1"/>
    <col min="8965" max="8965" width="7" style="39" customWidth="1"/>
    <col min="8966" max="8967" width="3" style="39" customWidth="1"/>
    <col min="8968" max="8968" width="4.625" style="39" customWidth="1"/>
    <col min="8969" max="8969" width="15.625" style="39" customWidth="1"/>
    <col min="8970" max="8970" width="11.5" style="39"/>
    <col min="8971" max="8971" width="13.375" style="39" customWidth="1"/>
    <col min="8972" max="9212" width="11.5" style="39"/>
    <col min="9213" max="9213" width="4.5" style="39" customWidth="1"/>
    <col min="9214" max="9214" width="11.5" style="39"/>
    <col min="9215" max="9215" width="24.5" style="39" customWidth="1"/>
    <col min="9216" max="9216" width="3" style="39" customWidth="1"/>
    <col min="9217" max="9217" width="4.875" style="39" customWidth="1"/>
    <col min="9218" max="9218" width="3" style="39" customWidth="1"/>
    <col min="9219" max="9219" width="11.5" style="39"/>
    <col min="9220" max="9220" width="3" style="39" customWidth="1"/>
    <col min="9221" max="9221" width="7" style="39" customWidth="1"/>
    <col min="9222" max="9223" width="3" style="39" customWidth="1"/>
    <col min="9224" max="9224" width="4.625" style="39" customWidth="1"/>
    <col min="9225" max="9225" width="15.625" style="39" customWidth="1"/>
    <col min="9226" max="9226" width="11.5" style="39"/>
    <col min="9227" max="9227" width="13.375" style="39" customWidth="1"/>
    <col min="9228" max="9468" width="11.5" style="39"/>
    <col min="9469" max="9469" width="4.5" style="39" customWidth="1"/>
    <col min="9470" max="9470" width="11.5" style="39"/>
    <col min="9471" max="9471" width="24.5" style="39" customWidth="1"/>
    <col min="9472" max="9472" width="3" style="39" customWidth="1"/>
    <col min="9473" max="9473" width="4.875" style="39" customWidth="1"/>
    <col min="9474" max="9474" width="3" style="39" customWidth="1"/>
    <col min="9475" max="9475" width="11.5" style="39"/>
    <col min="9476" max="9476" width="3" style="39" customWidth="1"/>
    <col min="9477" max="9477" width="7" style="39" customWidth="1"/>
    <col min="9478" max="9479" width="3" style="39" customWidth="1"/>
    <col min="9480" max="9480" width="4.625" style="39" customWidth="1"/>
    <col min="9481" max="9481" width="15.625" style="39" customWidth="1"/>
    <col min="9482" max="9482" width="11.5" style="39"/>
    <col min="9483" max="9483" width="13.375" style="39" customWidth="1"/>
    <col min="9484" max="9724" width="11.5" style="39"/>
    <col min="9725" max="9725" width="4.5" style="39" customWidth="1"/>
    <col min="9726" max="9726" width="11.5" style="39"/>
    <col min="9727" max="9727" width="24.5" style="39" customWidth="1"/>
    <col min="9728" max="9728" width="3" style="39" customWidth="1"/>
    <col min="9729" max="9729" width="4.875" style="39" customWidth="1"/>
    <col min="9730" max="9730" width="3" style="39" customWidth="1"/>
    <col min="9731" max="9731" width="11.5" style="39"/>
    <col min="9732" max="9732" width="3" style="39" customWidth="1"/>
    <col min="9733" max="9733" width="7" style="39" customWidth="1"/>
    <col min="9734" max="9735" width="3" style="39" customWidth="1"/>
    <col min="9736" max="9736" width="4.625" style="39" customWidth="1"/>
    <col min="9737" max="9737" width="15.625" style="39" customWidth="1"/>
    <col min="9738" max="9738" width="11.5" style="39"/>
    <col min="9739" max="9739" width="13.375" style="39" customWidth="1"/>
    <col min="9740" max="9980" width="11.5" style="39"/>
    <col min="9981" max="9981" width="4.5" style="39" customWidth="1"/>
    <col min="9982" max="9982" width="11.5" style="39"/>
    <col min="9983" max="9983" width="24.5" style="39" customWidth="1"/>
    <col min="9984" max="9984" width="3" style="39" customWidth="1"/>
    <col min="9985" max="9985" width="4.875" style="39" customWidth="1"/>
    <col min="9986" max="9986" width="3" style="39" customWidth="1"/>
    <col min="9987" max="9987" width="11.5" style="39"/>
    <col min="9988" max="9988" width="3" style="39" customWidth="1"/>
    <col min="9989" max="9989" width="7" style="39" customWidth="1"/>
    <col min="9990" max="9991" width="3" style="39" customWidth="1"/>
    <col min="9992" max="9992" width="4.625" style="39" customWidth="1"/>
    <col min="9993" max="9993" width="15.625" style="39" customWidth="1"/>
    <col min="9994" max="9994" width="11.5" style="39"/>
    <col min="9995" max="9995" width="13.375" style="39" customWidth="1"/>
    <col min="9996" max="10236" width="11.5" style="39"/>
    <col min="10237" max="10237" width="4.5" style="39" customWidth="1"/>
    <col min="10238" max="10238" width="11.5" style="39"/>
    <col min="10239" max="10239" width="24.5" style="39" customWidth="1"/>
    <col min="10240" max="10240" width="3" style="39" customWidth="1"/>
    <col min="10241" max="10241" width="4.875" style="39" customWidth="1"/>
    <col min="10242" max="10242" width="3" style="39" customWidth="1"/>
    <col min="10243" max="10243" width="11.5" style="39"/>
    <col min="10244" max="10244" width="3" style="39" customWidth="1"/>
    <col min="10245" max="10245" width="7" style="39" customWidth="1"/>
    <col min="10246" max="10247" width="3" style="39" customWidth="1"/>
    <col min="10248" max="10248" width="4.625" style="39" customWidth="1"/>
    <col min="10249" max="10249" width="15.625" style="39" customWidth="1"/>
    <col min="10250" max="10250" width="11.5" style="39"/>
    <col min="10251" max="10251" width="13.375" style="39" customWidth="1"/>
    <col min="10252" max="10492" width="11.5" style="39"/>
    <col min="10493" max="10493" width="4.5" style="39" customWidth="1"/>
    <col min="10494" max="10494" width="11.5" style="39"/>
    <col min="10495" max="10495" width="24.5" style="39" customWidth="1"/>
    <col min="10496" max="10496" width="3" style="39" customWidth="1"/>
    <col min="10497" max="10497" width="4.875" style="39" customWidth="1"/>
    <col min="10498" max="10498" width="3" style="39" customWidth="1"/>
    <col min="10499" max="10499" width="11.5" style="39"/>
    <col min="10500" max="10500" width="3" style="39" customWidth="1"/>
    <col min="10501" max="10501" width="7" style="39" customWidth="1"/>
    <col min="10502" max="10503" width="3" style="39" customWidth="1"/>
    <col min="10504" max="10504" width="4.625" style="39" customWidth="1"/>
    <col min="10505" max="10505" width="15.625" style="39" customWidth="1"/>
    <col min="10506" max="10506" width="11.5" style="39"/>
    <col min="10507" max="10507" width="13.375" style="39" customWidth="1"/>
    <col min="10508" max="10748" width="11.5" style="39"/>
    <col min="10749" max="10749" width="4.5" style="39" customWidth="1"/>
    <col min="10750" max="10750" width="11.5" style="39"/>
    <col min="10751" max="10751" width="24.5" style="39" customWidth="1"/>
    <col min="10752" max="10752" width="3" style="39" customWidth="1"/>
    <col min="10753" max="10753" width="4.875" style="39" customWidth="1"/>
    <col min="10754" max="10754" width="3" style="39" customWidth="1"/>
    <col min="10755" max="10755" width="11.5" style="39"/>
    <col min="10756" max="10756" width="3" style="39" customWidth="1"/>
    <col min="10757" max="10757" width="7" style="39" customWidth="1"/>
    <col min="10758" max="10759" width="3" style="39" customWidth="1"/>
    <col min="10760" max="10760" width="4.625" style="39" customWidth="1"/>
    <col min="10761" max="10761" width="15.625" style="39" customWidth="1"/>
    <col min="10762" max="10762" width="11.5" style="39"/>
    <col min="10763" max="10763" width="13.375" style="39" customWidth="1"/>
    <col min="10764" max="11004" width="11.5" style="39"/>
    <col min="11005" max="11005" width="4.5" style="39" customWidth="1"/>
    <col min="11006" max="11006" width="11.5" style="39"/>
    <col min="11007" max="11007" width="24.5" style="39" customWidth="1"/>
    <col min="11008" max="11008" width="3" style="39" customWidth="1"/>
    <col min="11009" max="11009" width="4.875" style="39" customWidth="1"/>
    <col min="11010" max="11010" width="3" style="39" customWidth="1"/>
    <col min="11011" max="11011" width="11.5" style="39"/>
    <col min="11012" max="11012" width="3" style="39" customWidth="1"/>
    <col min="11013" max="11013" width="7" style="39" customWidth="1"/>
    <col min="11014" max="11015" width="3" style="39" customWidth="1"/>
    <col min="11016" max="11016" width="4.625" style="39" customWidth="1"/>
    <col min="11017" max="11017" width="15.625" style="39" customWidth="1"/>
    <col min="11018" max="11018" width="11.5" style="39"/>
    <col min="11019" max="11019" width="13.375" style="39" customWidth="1"/>
    <col min="11020" max="11260" width="11.5" style="39"/>
    <col min="11261" max="11261" width="4.5" style="39" customWidth="1"/>
    <col min="11262" max="11262" width="11.5" style="39"/>
    <col min="11263" max="11263" width="24.5" style="39" customWidth="1"/>
    <col min="11264" max="11264" width="3" style="39" customWidth="1"/>
    <col min="11265" max="11265" width="4.875" style="39" customWidth="1"/>
    <col min="11266" max="11266" width="3" style="39" customWidth="1"/>
    <col min="11267" max="11267" width="11.5" style="39"/>
    <col min="11268" max="11268" width="3" style="39" customWidth="1"/>
    <col min="11269" max="11269" width="7" style="39" customWidth="1"/>
    <col min="11270" max="11271" width="3" style="39" customWidth="1"/>
    <col min="11272" max="11272" width="4.625" style="39" customWidth="1"/>
    <col min="11273" max="11273" width="15.625" style="39" customWidth="1"/>
    <col min="11274" max="11274" width="11.5" style="39"/>
    <col min="11275" max="11275" width="13.375" style="39" customWidth="1"/>
    <col min="11276" max="11516" width="11.5" style="39"/>
    <col min="11517" max="11517" width="4.5" style="39" customWidth="1"/>
    <col min="11518" max="11518" width="11.5" style="39"/>
    <col min="11519" max="11519" width="24.5" style="39" customWidth="1"/>
    <col min="11520" max="11520" width="3" style="39" customWidth="1"/>
    <col min="11521" max="11521" width="4.875" style="39" customWidth="1"/>
    <col min="11522" max="11522" width="3" style="39" customWidth="1"/>
    <col min="11523" max="11523" width="11.5" style="39"/>
    <col min="11524" max="11524" width="3" style="39" customWidth="1"/>
    <col min="11525" max="11525" width="7" style="39" customWidth="1"/>
    <col min="11526" max="11527" width="3" style="39" customWidth="1"/>
    <col min="11528" max="11528" width="4.625" style="39" customWidth="1"/>
    <col min="11529" max="11529" width="15.625" style="39" customWidth="1"/>
    <col min="11530" max="11530" width="11.5" style="39"/>
    <col min="11531" max="11531" width="13.375" style="39" customWidth="1"/>
    <col min="11532" max="11772" width="11.5" style="39"/>
    <col min="11773" max="11773" width="4.5" style="39" customWidth="1"/>
    <col min="11774" max="11774" width="11.5" style="39"/>
    <col min="11775" max="11775" width="24.5" style="39" customWidth="1"/>
    <col min="11776" max="11776" width="3" style="39" customWidth="1"/>
    <col min="11777" max="11777" width="4.875" style="39" customWidth="1"/>
    <col min="11778" max="11778" width="3" style="39" customWidth="1"/>
    <col min="11779" max="11779" width="11.5" style="39"/>
    <col min="11780" max="11780" width="3" style="39" customWidth="1"/>
    <col min="11781" max="11781" width="7" style="39" customWidth="1"/>
    <col min="11782" max="11783" width="3" style="39" customWidth="1"/>
    <col min="11784" max="11784" width="4.625" style="39" customWidth="1"/>
    <col min="11785" max="11785" width="15.625" style="39" customWidth="1"/>
    <col min="11786" max="11786" width="11.5" style="39"/>
    <col min="11787" max="11787" width="13.375" style="39" customWidth="1"/>
    <col min="11788" max="12028" width="11.5" style="39"/>
    <col min="12029" max="12029" width="4.5" style="39" customWidth="1"/>
    <col min="12030" max="12030" width="11.5" style="39"/>
    <col min="12031" max="12031" width="24.5" style="39" customWidth="1"/>
    <col min="12032" max="12032" width="3" style="39" customWidth="1"/>
    <col min="12033" max="12033" width="4.875" style="39" customWidth="1"/>
    <col min="12034" max="12034" width="3" style="39" customWidth="1"/>
    <col min="12035" max="12035" width="11.5" style="39"/>
    <col min="12036" max="12036" width="3" style="39" customWidth="1"/>
    <col min="12037" max="12037" width="7" style="39" customWidth="1"/>
    <col min="12038" max="12039" width="3" style="39" customWidth="1"/>
    <col min="12040" max="12040" width="4.625" style="39" customWidth="1"/>
    <col min="12041" max="12041" width="15.625" style="39" customWidth="1"/>
    <col min="12042" max="12042" width="11.5" style="39"/>
    <col min="12043" max="12043" width="13.375" style="39" customWidth="1"/>
    <col min="12044" max="12284" width="11.5" style="39"/>
    <col min="12285" max="12285" width="4.5" style="39" customWidth="1"/>
    <col min="12286" max="12286" width="11.5" style="39"/>
    <col min="12287" max="12287" width="24.5" style="39" customWidth="1"/>
    <col min="12288" max="12288" width="3" style="39" customWidth="1"/>
    <col min="12289" max="12289" width="4.875" style="39" customWidth="1"/>
    <col min="12290" max="12290" width="3" style="39" customWidth="1"/>
    <col min="12291" max="12291" width="11.5" style="39"/>
    <col min="12292" max="12292" width="3" style="39" customWidth="1"/>
    <col min="12293" max="12293" width="7" style="39" customWidth="1"/>
    <col min="12294" max="12295" width="3" style="39" customWidth="1"/>
    <col min="12296" max="12296" width="4.625" style="39" customWidth="1"/>
    <col min="12297" max="12297" width="15.625" style="39" customWidth="1"/>
    <col min="12298" max="12298" width="11.5" style="39"/>
    <col min="12299" max="12299" width="13.375" style="39" customWidth="1"/>
    <col min="12300" max="12540" width="11.5" style="39"/>
    <col min="12541" max="12541" width="4.5" style="39" customWidth="1"/>
    <col min="12542" max="12542" width="11.5" style="39"/>
    <col min="12543" max="12543" width="24.5" style="39" customWidth="1"/>
    <col min="12544" max="12544" width="3" style="39" customWidth="1"/>
    <col min="12545" max="12545" width="4.875" style="39" customWidth="1"/>
    <col min="12546" max="12546" width="3" style="39" customWidth="1"/>
    <col min="12547" max="12547" width="11.5" style="39"/>
    <col min="12548" max="12548" width="3" style="39" customWidth="1"/>
    <col min="12549" max="12549" width="7" style="39" customWidth="1"/>
    <col min="12550" max="12551" width="3" style="39" customWidth="1"/>
    <col min="12552" max="12552" width="4.625" style="39" customWidth="1"/>
    <col min="12553" max="12553" width="15.625" style="39" customWidth="1"/>
    <col min="12554" max="12554" width="11.5" style="39"/>
    <col min="12555" max="12555" width="13.375" style="39" customWidth="1"/>
    <col min="12556" max="12796" width="11.5" style="39"/>
    <col min="12797" max="12797" width="4.5" style="39" customWidth="1"/>
    <col min="12798" max="12798" width="11.5" style="39"/>
    <col min="12799" max="12799" width="24.5" style="39" customWidth="1"/>
    <col min="12800" max="12800" width="3" style="39" customWidth="1"/>
    <col min="12801" max="12801" width="4.875" style="39" customWidth="1"/>
    <col min="12802" max="12802" width="3" style="39" customWidth="1"/>
    <col min="12803" max="12803" width="11.5" style="39"/>
    <col min="12804" max="12804" width="3" style="39" customWidth="1"/>
    <col min="12805" max="12805" width="7" style="39" customWidth="1"/>
    <col min="12806" max="12807" width="3" style="39" customWidth="1"/>
    <col min="12808" max="12808" width="4.625" style="39" customWidth="1"/>
    <col min="12809" max="12809" width="15.625" style="39" customWidth="1"/>
    <col min="12810" max="12810" width="11.5" style="39"/>
    <col min="12811" max="12811" width="13.375" style="39" customWidth="1"/>
    <col min="12812" max="13052" width="11.5" style="39"/>
    <col min="13053" max="13053" width="4.5" style="39" customWidth="1"/>
    <col min="13054" max="13054" width="11.5" style="39"/>
    <col min="13055" max="13055" width="24.5" style="39" customWidth="1"/>
    <col min="13056" max="13056" width="3" style="39" customWidth="1"/>
    <col min="13057" max="13057" width="4.875" style="39" customWidth="1"/>
    <col min="13058" max="13058" width="3" style="39" customWidth="1"/>
    <col min="13059" max="13059" width="11.5" style="39"/>
    <col min="13060" max="13060" width="3" style="39" customWidth="1"/>
    <col min="13061" max="13061" width="7" style="39" customWidth="1"/>
    <col min="13062" max="13063" width="3" style="39" customWidth="1"/>
    <col min="13064" max="13064" width="4.625" style="39" customWidth="1"/>
    <col min="13065" max="13065" width="15.625" style="39" customWidth="1"/>
    <col min="13066" max="13066" width="11.5" style="39"/>
    <col min="13067" max="13067" width="13.375" style="39" customWidth="1"/>
    <col min="13068" max="13308" width="11.5" style="39"/>
    <col min="13309" max="13309" width="4.5" style="39" customWidth="1"/>
    <col min="13310" max="13310" width="11.5" style="39"/>
    <col min="13311" max="13311" width="24.5" style="39" customWidth="1"/>
    <col min="13312" max="13312" width="3" style="39" customWidth="1"/>
    <col min="13313" max="13313" width="4.875" style="39" customWidth="1"/>
    <col min="13314" max="13314" width="3" style="39" customWidth="1"/>
    <col min="13315" max="13315" width="11.5" style="39"/>
    <col min="13316" max="13316" width="3" style="39" customWidth="1"/>
    <col min="13317" max="13317" width="7" style="39" customWidth="1"/>
    <col min="13318" max="13319" width="3" style="39" customWidth="1"/>
    <col min="13320" max="13320" width="4.625" style="39" customWidth="1"/>
    <col min="13321" max="13321" width="15.625" style="39" customWidth="1"/>
    <col min="13322" max="13322" width="11.5" style="39"/>
    <col min="13323" max="13323" width="13.375" style="39" customWidth="1"/>
    <col min="13324" max="13564" width="11.5" style="39"/>
    <col min="13565" max="13565" width="4.5" style="39" customWidth="1"/>
    <col min="13566" max="13566" width="11.5" style="39"/>
    <col min="13567" max="13567" width="24.5" style="39" customWidth="1"/>
    <col min="13568" max="13568" width="3" style="39" customWidth="1"/>
    <col min="13569" max="13569" width="4.875" style="39" customWidth="1"/>
    <col min="13570" max="13570" width="3" style="39" customWidth="1"/>
    <col min="13571" max="13571" width="11.5" style="39"/>
    <col min="13572" max="13572" width="3" style="39" customWidth="1"/>
    <col min="13573" max="13573" width="7" style="39" customWidth="1"/>
    <col min="13574" max="13575" width="3" style="39" customWidth="1"/>
    <col min="13576" max="13576" width="4.625" style="39" customWidth="1"/>
    <col min="13577" max="13577" width="15.625" style="39" customWidth="1"/>
    <col min="13578" max="13578" width="11.5" style="39"/>
    <col min="13579" max="13579" width="13.375" style="39" customWidth="1"/>
    <col min="13580" max="13820" width="11.5" style="39"/>
    <col min="13821" max="13821" width="4.5" style="39" customWidth="1"/>
    <col min="13822" max="13822" width="11.5" style="39"/>
    <col min="13823" max="13823" width="24.5" style="39" customWidth="1"/>
    <col min="13824" max="13824" width="3" style="39" customWidth="1"/>
    <col min="13825" max="13825" width="4.875" style="39" customWidth="1"/>
    <col min="13826" max="13826" width="3" style="39" customWidth="1"/>
    <col min="13827" max="13827" width="11.5" style="39"/>
    <col min="13828" max="13828" width="3" style="39" customWidth="1"/>
    <col min="13829" max="13829" width="7" style="39" customWidth="1"/>
    <col min="13830" max="13831" width="3" style="39" customWidth="1"/>
    <col min="13832" max="13832" width="4.625" style="39" customWidth="1"/>
    <col min="13833" max="13833" width="15.625" style="39" customWidth="1"/>
    <col min="13834" max="13834" width="11.5" style="39"/>
    <col min="13835" max="13835" width="13.375" style="39" customWidth="1"/>
    <col min="13836" max="14076" width="11.5" style="39"/>
    <col min="14077" max="14077" width="4.5" style="39" customWidth="1"/>
    <col min="14078" max="14078" width="11.5" style="39"/>
    <col min="14079" max="14079" width="24.5" style="39" customWidth="1"/>
    <col min="14080" max="14080" width="3" style="39" customWidth="1"/>
    <col min="14081" max="14081" width="4.875" style="39" customWidth="1"/>
    <col min="14082" max="14082" width="3" style="39" customWidth="1"/>
    <col min="14083" max="14083" width="11.5" style="39"/>
    <col min="14084" max="14084" width="3" style="39" customWidth="1"/>
    <col min="14085" max="14085" width="7" style="39" customWidth="1"/>
    <col min="14086" max="14087" width="3" style="39" customWidth="1"/>
    <col min="14088" max="14088" width="4.625" style="39" customWidth="1"/>
    <col min="14089" max="14089" width="15.625" style="39" customWidth="1"/>
    <col min="14090" max="14090" width="11.5" style="39"/>
    <col min="14091" max="14091" width="13.375" style="39" customWidth="1"/>
    <col min="14092" max="14332" width="11.5" style="39"/>
    <col min="14333" max="14333" width="4.5" style="39" customWidth="1"/>
    <col min="14334" max="14334" width="11.5" style="39"/>
    <col min="14335" max="14335" width="24.5" style="39" customWidth="1"/>
    <col min="14336" max="14336" width="3" style="39" customWidth="1"/>
    <col min="14337" max="14337" width="4.875" style="39" customWidth="1"/>
    <col min="14338" max="14338" width="3" style="39" customWidth="1"/>
    <col min="14339" max="14339" width="11.5" style="39"/>
    <col min="14340" max="14340" width="3" style="39" customWidth="1"/>
    <col min="14341" max="14341" width="7" style="39" customWidth="1"/>
    <col min="14342" max="14343" width="3" style="39" customWidth="1"/>
    <col min="14344" max="14344" width="4.625" style="39" customWidth="1"/>
    <col min="14345" max="14345" width="15.625" style="39" customWidth="1"/>
    <col min="14346" max="14346" width="11.5" style="39"/>
    <col min="14347" max="14347" width="13.375" style="39" customWidth="1"/>
    <col min="14348" max="14588" width="11.5" style="39"/>
    <col min="14589" max="14589" width="4.5" style="39" customWidth="1"/>
    <col min="14590" max="14590" width="11.5" style="39"/>
    <col min="14591" max="14591" width="24.5" style="39" customWidth="1"/>
    <col min="14592" max="14592" width="3" style="39" customWidth="1"/>
    <col min="14593" max="14593" width="4.875" style="39" customWidth="1"/>
    <col min="14594" max="14594" width="3" style="39" customWidth="1"/>
    <col min="14595" max="14595" width="11.5" style="39"/>
    <col min="14596" max="14596" width="3" style="39" customWidth="1"/>
    <col min="14597" max="14597" width="7" style="39" customWidth="1"/>
    <col min="14598" max="14599" width="3" style="39" customWidth="1"/>
    <col min="14600" max="14600" width="4.625" style="39" customWidth="1"/>
    <col min="14601" max="14601" width="15.625" style="39" customWidth="1"/>
    <col min="14602" max="14602" width="11.5" style="39"/>
    <col min="14603" max="14603" width="13.375" style="39" customWidth="1"/>
    <col min="14604" max="14844" width="11.5" style="39"/>
    <col min="14845" max="14845" width="4.5" style="39" customWidth="1"/>
    <col min="14846" max="14846" width="11.5" style="39"/>
    <col min="14847" max="14847" width="24.5" style="39" customWidth="1"/>
    <col min="14848" max="14848" width="3" style="39" customWidth="1"/>
    <col min="14849" max="14849" width="4.875" style="39" customWidth="1"/>
    <col min="14850" max="14850" width="3" style="39" customWidth="1"/>
    <col min="14851" max="14851" width="11.5" style="39"/>
    <col min="14852" max="14852" width="3" style="39" customWidth="1"/>
    <col min="14853" max="14853" width="7" style="39" customWidth="1"/>
    <col min="14854" max="14855" width="3" style="39" customWidth="1"/>
    <col min="14856" max="14856" width="4.625" style="39" customWidth="1"/>
    <col min="14857" max="14857" width="15.625" style="39" customWidth="1"/>
    <col min="14858" max="14858" width="11.5" style="39"/>
    <col min="14859" max="14859" width="13.375" style="39" customWidth="1"/>
    <col min="14860" max="15100" width="11.5" style="39"/>
    <col min="15101" max="15101" width="4.5" style="39" customWidth="1"/>
    <col min="15102" max="15102" width="11.5" style="39"/>
    <col min="15103" max="15103" width="24.5" style="39" customWidth="1"/>
    <col min="15104" max="15104" width="3" style="39" customWidth="1"/>
    <col min="15105" max="15105" width="4.875" style="39" customWidth="1"/>
    <col min="15106" max="15106" width="3" style="39" customWidth="1"/>
    <col min="15107" max="15107" width="11.5" style="39"/>
    <col min="15108" max="15108" width="3" style="39" customWidth="1"/>
    <col min="15109" max="15109" width="7" style="39" customWidth="1"/>
    <col min="15110" max="15111" width="3" style="39" customWidth="1"/>
    <col min="15112" max="15112" width="4.625" style="39" customWidth="1"/>
    <col min="15113" max="15113" width="15.625" style="39" customWidth="1"/>
    <col min="15114" max="15114" width="11.5" style="39"/>
    <col min="15115" max="15115" width="13.375" style="39" customWidth="1"/>
    <col min="15116" max="15356" width="11.5" style="39"/>
    <col min="15357" max="15357" width="4.5" style="39" customWidth="1"/>
    <col min="15358" max="15358" width="11.5" style="39"/>
    <col min="15359" max="15359" width="24.5" style="39" customWidth="1"/>
    <col min="15360" max="15360" width="3" style="39" customWidth="1"/>
    <col min="15361" max="15361" width="4.875" style="39" customWidth="1"/>
    <col min="15362" max="15362" width="3" style="39" customWidth="1"/>
    <col min="15363" max="15363" width="11.5" style="39"/>
    <col min="15364" max="15364" width="3" style="39" customWidth="1"/>
    <col min="15365" max="15365" width="7" style="39" customWidth="1"/>
    <col min="15366" max="15367" width="3" style="39" customWidth="1"/>
    <col min="15368" max="15368" width="4.625" style="39" customWidth="1"/>
    <col min="15369" max="15369" width="15.625" style="39" customWidth="1"/>
    <col min="15370" max="15370" width="11.5" style="39"/>
    <col min="15371" max="15371" width="13.375" style="39" customWidth="1"/>
    <col min="15372" max="15612" width="11.5" style="39"/>
    <col min="15613" max="15613" width="4.5" style="39" customWidth="1"/>
    <col min="15614" max="15614" width="11.5" style="39"/>
    <col min="15615" max="15615" width="24.5" style="39" customWidth="1"/>
    <col min="15616" max="15616" width="3" style="39" customWidth="1"/>
    <col min="15617" max="15617" width="4.875" style="39" customWidth="1"/>
    <col min="15618" max="15618" width="3" style="39" customWidth="1"/>
    <col min="15619" max="15619" width="11.5" style="39"/>
    <col min="15620" max="15620" width="3" style="39" customWidth="1"/>
    <col min="15621" max="15621" width="7" style="39" customWidth="1"/>
    <col min="15622" max="15623" width="3" style="39" customWidth="1"/>
    <col min="15624" max="15624" width="4.625" style="39" customWidth="1"/>
    <col min="15625" max="15625" width="15.625" style="39" customWidth="1"/>
    <col min="15626" max="15626" width="11.5" style="39"/>
    <col min="15627" max="15627" width="13.375" style="39" customWidth="1"/>
    <col min="15628" max="15868" width="11.5" style="39"/>
    <col min="15869" max="15869" width="4.5" style="39" customWidth="1"/>
    <col min="15870" max="15870" width="11.5" style="39"/>
    <col min="15871" max="15871" width="24.5" style="39" customWidth="1"/>
    <col min="15872" max="15872" width="3" style="39" customWidth="1"/>
    <col min="15873" max="15873" width="4.875" style="39" customWidth="1"/>
    <col min="15874" max="15874" width="3" style="39" customWidth="1"/>
    <col min="15875" max="15875" width="11.5" style="39"/>
    <col min="15876" max="15876" width="3" style="39" customWidth="1"/>
    <col min="15877" max="15877" width="7" style="39" customWidth="1"/>
    <col min="15878" max="15879" width="3" style="39" customWidth="1"/>
    <col min="15880" max="15880" width="4.625" style="39" customWidth="1"/>
    <col min="15881" max="15881" width="15.625" style="39" customWidth="1"/>
    <col min="15882" max="15882" width="11.5" style="39"/>
    <col min="15883" max="15883" width="13.375" style="39" customWidth="1"/>
    <col min="15884" max="16124" width="11.5" style="39"/>
    <col min="16125" max="16125" width="4.5" style="39" customWidth="1"/>
    <col min="16126" max="16126" width="11.5" style="39"/>
    <col min="16127" max="16127" width="24.5" style="39" customWidth="1"/>
    <col min="16128" max="16128" width="3" style="39" customWidth="1"/>
    <col min="16129" max="16129" width="4.875" style="39" customWidth="1"/>
    <col min="16130" max="16130" width="3" style="39" customWidth="1"/>
    <col min="16131" max="16131" width="11.5" style="39"/>
    <col min="16132" max="16132" width="3" style="39" customWidth="1"/>
    <col min="16133" max="16133" width="7" style="39" customWidth="1"/>
    <col min="16134" max="16135" width="3" style="39" customWidth="1"/>
    <col min="16136" max="16136" width="4.625" style="39" customWidth="1"/>
    <col min="16137" max="16137" width="15.625" style="39" customWidth="1"/>
    <col min="16138" max="16138" width="11.5" style="39"/>
    <col min="16139" max="16139" width="13.375" style="39" customWidth="1"/>
    <col min="16140" max="16384" width="11.5" style="39"/>
  </cols>
  <sheetData>
    <row r="2" spans="3:15" ht="18">
      <c r="D2" s="79" t="s">
        <v>50</v>
      </c>
      <c r="E2" s="41"/>
      <c r="F2" s="41"/>
      <c r="G2" s="41"/>
      <c r="H2" s="41"/>
      <c r="I2" s="41"/>
      <c r="J2" s="41"/>
      <c r="K2" s="41"/>
      <c r="L2" s="41"/>
    </row>
    <row r="4" spans="3:15" ht="15">
      <c r="D4" s="485" t="s">
        <v>20</v>
      </c>
      <c r="E4" s="485"/>
      <c r="F4" s="485"/>
      <c r="G4" s="485"/>
      <c r="H4" s="42"/>
      <c r="I4" s="121"/>
      <c r="J4" s="121"/>
      <c r="K4" s="121"/>
      <c r="L4" s="121"/>
      <c r="M4" s="80" t="s">
        <v>21</v>
      </c>
      <c r="N4" s="422">
        <f>'0-Paramètres'!C2</f>
        <v>2023</v>
      </c>
      <c r="O4" s="422"/>
    </row>
    <row r="5" spans="3:15" ht="16.5">
      <c r="D5" s="485"/>
      <c r="E5" s="485"/>
      <c r="F5" s="485"/>
      <c r="G5" s="485"/>
      <c r="H5" s="44"/>
      <c r="I5" s="45"/>
      <c r="J5" s="45"/>
      <c r="K5" s="45"/>
      <c r="L5" s="45"/>
      <c r="M5" s="81" t="s">
        <v>22</v>
      </c>
      <c r="N5" s="486">
        <f>IF(ISERROR($N$68),0,$N$68)</f>
        <v>0</v>
      </c>
      <c r="O5" s="486"/>
    </row>
    <row r="8" spans="3:15" ht="15">
      <c r="C8" s="63" t="s">
        <v>23</v>
      </c>
      <c r="D8" s="39" t="s">
        <v>24</v>
      </c>
    </row>
    <row r="9" spans="3:15" ht="20.100000000000001" customHeight="1">
      <c r="M9" s="48" t="s">
        <v>25</v>
      </c>
      <c r="N9" s="49">
        <f>N4</f>
        <v>2023</v>
      </c>
    </row>
    <row r="10" spans="3:15" ht="20.100000000000001" customHeight="1">
      <c r="D10" s="44" t="s">
        <v>51</v>
      </c>
      <c r="E10" s="45"/>
      <c r="F10" s="45"/>
      <c r="G10" s="45"/>
      <c r="H10" s="45"/>
      <c r="I10" s="45"/>
      <c r="J10" s="45"/>
      <c r="K10" s="45"/>
      <c r="L10" s="45"/>
      <c r="M10" s="59"/>
      <c r="N10" s="107">
        <f>'1-Prévisions activité'!C37</f>
        <v>0</v>
      </c>
    </row>
    <row r="11" spans="3:15" ht="20.100000000000001" customHeight="1">
      <c r="D11" s="82" t="s">
        <v>52</v>
      </c>
      <c r="E11" s="83"/>
      <c r="F11" s="83"/>
      <c r="G11" s="83"/>
      <c r="H11" s="83"/>
      <c r="I11" s="83"/>
      <c r="J11" s="83"/>
      <c r="K11" s="83"/>
      <c r="L11" s="83"/>
      <c r="M11" s="59"/>
      <c r="N11" s="108">
        <f>'1-Prévisions activité'!C38</f>
        <v>0</v>
      </c>
    </row>
    <row r="12" spans="3:15">
      <c r="D12" s="50" t="s">
        <v>26</v>
      </c>
      <c r="E12" s="51"/>
      <c r="F12" s="51"/>
      <c r="G12" s="51"/>
      <c r="H12" s="51"/>
      <c r="I12" s="51"/>
      <c r="J12" s="51"/>
      <c r="K12" s="51"/>
      <c r="L12" s="51"/>
      <c r="M12" s="52"/>
      <c r="N12" s="425">
        <f>'1-Prévisions activité'!D9</f>
        <v>0</v>
      </c>
    </row>
    <row r="13" spans="3:15">
      <c r="D13" s="53" t="s">
        <v>27</v>
      </c>
      <c r="E13" s="54"/>
      <c r="F13" s="54"/>
      <c r="G13" s="54"/>
      <c r="H13" s="54"/>
      <c r="I13" s="54"/>
      <c r="J13" s="54"/>
      <c r="K13" s="54"/>
      <c r="L13" s="54"/>
      <c r="M13" s="55"/>
      <c r="N13" s="426"/>
    </row>
    <row r="14" spans="3:15">
      <c r="D14" s="56" t="s">
        <v>28</v>
      </c>
      <c r="E14" s="57"/>
      <c r="F14" s="57"/>
      <c r="G14" s="57"/>
      <c r="H14" s="57"/>
      <c r="I14" s="57"/>
      <c r="J14" s="57"/>
      <c r="K14" s="57"/>
      <c r="L14" s="57"/>
      <c r="M14" s="58"/>
      <c r="N14" s="427"/>
    </row>
    <row r="15" spans="3:15" ht="20.100000000000001" customHeight="1">
      <c r="M15" s="48" t="s">
        <v>29</v>
      </c>
      <c r="N15" s="49">
        <f>N4</f>
        <v>2023</v>
      </c>
    </row>
    <row r="16" spans="3:15" ht="14.25" customHeight="1">
      <c r="D16" s="50" t="s">
        <v>53</v>
      </c>
      <c r="E16" s="51"/>
      <c r="F16" s="51"/>
      <c r="G16" s="51"/>
      <c r="H16" s="51"/>
      <c r="I16" s="51"/>
      <c r="J16" s="51"/>
      <c r="K16" s="51"/>
      <c r="L16" s="51"/>
      <c r="M16" s="52"/>
      <c r="N16" s="487">
        <f>'3-Prévisions Charges'!F95</f>
        <v>0</v>
      </c>
    </row>
    <row r="17" spans="3:14" ht="14.25" customHeight="1">
      <c r="D17" s="60" t="s">
        <v>54</v>
      </c>
      <c r="E17" s="61"/>
      <c r="F17" s="61"/>
      <c r="G17" s="61"/>
      <c r="H17" s="61"/>
      <c r="I17" s="61"/>
      <c r="J17" s="61"/>
      <c r="K17" s="61"/>
      <c r="L17" s="61"/>
      <c r="M17" s="58"/>
      <c r="N17" s="488"/>
    </row>
    <row r="20" spans="3:14" ht="15">
      <c r="C20" s="63" t="s">
        <v>33</v>
      </c>
      <c r="D20" s="63" t="s">
        <v>55</v>
      </c>
    </row>
    <row r="22" spans="3:14" ht="20.100000000000001" customHeight="1" thickBot="1">
      <c r="D22" s="84" t="s">
        <v>56</v>
      </c>
      <c r="E22" s="439"/>
      <c r="F22" s="483"/>
      <c r="G22" s="439" t="s">
        <v>36</v>
      </c>
      <c r="H22" s="85">
        <f>$N$11</f>
        <v>0</v>
      </c>
      <c r="I22" s="439"/>
      <c r="J22" s="439"/>
      <c r="K22" s="439" t="s">
        <v>36</v>
      </c>
      <c r="L22" s="117"/>
      <c r="M22" s="52"/>
      <c r="N22" s="476">
        <f>IF(ISERROR($N$11/$N$10),0,$N$11/$N$10)</f>
        <v>0</v>
      </c>
    </row>
    <row r="23" spans="3:14" ht="20.100000000000001" customHeight="1">
      <c r="D23" s="119" t="s">
        <v>57</v>
      </c>
      <c r="E23" s="440"/>
      <c r="F23" s="484"/>
      <c r="G23" s="440"/>
      <c r="H23" s="86">
        <f>$N$10</f>
        <v>0</v>
      </c>
      <c r="I23" s="440"/>
      <c r="J23" s="440"/>
      <c r="K23" s="440"/>
      <c r="L23" s="118"/>
      <c r="M23" s="58"/>
      <c r="N23" s="477"/>
    </row>
    <row r="26" spans="3:14" ht="15">
      <c r="C26" s="63" t="s">
        <v>38</v>
      </c>
      <c r="D26" s="63" t="s">
        <v>58</v>
      </c>
    </row>
    <row r="27" spans="3:14" ht="15">
      <c r="C27" s="63"/>
      <c r="D27" s="63"/>
    </row>
    <row r="28" spans="3:14" ht="14.25" customHeight="1">
      <c r="C28" s="63"/>
      <c r="D28" s="63" t="s">
        <v>59</v>
      </c>
    </row>
    <row r="29" spans="3:14" ht="20.100000000000001" customHeight="1" thickBot="1">
      <c r="D29" s="478" t="s">
        <v>60</v>
      </c>
      <c r="E29" s="479"/>
      <c r="F29" s="479"/>
      <c r="G29" s="479"/>
      <c r="H29" s="479"/>
      <c r="I29" s="439" t="s">
        <v>36</v>
      </c>
      <c r="J29" s="480">
        <f>$N$16</f>
        <v>0</v>
      </c>
      <c r="K29" s="480"/>
      <c r="L29" s="480"/>
      <c r="M29" s="442" t="s">
        <v>36</v>
      </c>
      <c r="N29" s="472">
        <f>IF(ISERROR($N$16/$N$12),0,$N$16/$N$12)</f>
        <v>0</v>
      </c>
    </row>
    <row r="30" spans="3:14" ht="20.100000000000001" customHeight="1">
      <c r="D30" s="481" t="s">
        <v>26</v>
      </c>
      <c r="E30" s="482"/>
      <c r="F30" s="482"/>
      <c r="G30" s="482"/>
      <c r="H30" s="482"/>
      <c r="I30" s="440"/>
      <c r="J30" s="87">
        <f>$N$12</f>
        <v>0</v>
      </c>
      <c r="K30" s="61"/>
      <c r="L30" s="61"/>
      <c r="M30" s="443"/>
      <c r="N30" s="474"/>
    </row>
    <row r="31" spans="3:14" ht="2.1" customHeight="1"/>
    <row r="32" spans="3:14" ht="14.25" customHeight="1">
      <c r="D32" s="63" t="s">
        <v>40</v>
      </c>
    </row>
    <row r="33" spans="3:16" ht="20.100000000000001" customHeight="1">
      <c r="D33" s="469" t="s">
        <v>61</v>
      </c>
      <c r="E33" s="470"/>
      <c r="F33" s="470"/>
      <c r="G33" s="470"/>
      <c r="H33" s="471"/>
      <c r="I33" s="469" t="s">
        <v>42</v>
      </c>
      <c r="J33" s="470"/>
      <c r="K33" s="470"/>
      <c r="L33" s="470"/>
      <c r="M33" s="470"/>
      <c r="N33" s="470"/>
      <c r="O33" s="470"/>
      <c r="P33" s="471"/>
    </row>
    <row r="34" spans="3:16" ht="20.100000000000001" customHeight="1">
      <c r="D34" s="422" t="s">
        <v>44</v>
      </c>
      <c r="E34" s="422"/>
      <c r="F34" s="422"/>
      <c r="G34" s="422"/>
      <c r="H34" s="88" t="s">
        <v>45</v>
      </c>
      <c r="I34" s="422" t="s">
        <v>44</v>
      </c>
      <c r="J34" s="422"/>
      <c r="K34" s="422"/>
      <c r="L34" s="422"/>
      <c r="M34" s="422"/>
      <c r="N34" s="422"/>
      <c r="O34" s="422"/>
      <c r="P34" s="88" t="s">
        <v>45</v>
      </c>
    </row>
    <row r="35" spans="3:16" ht="20.100000000000001" customHeight="1">
      <c r="D35" s="406" t="s">
        <v>62</v>
      </c>
      <c r="E35" s="406"/>
      <c r="F35" s="406"/>
      <c r="G35" s="406"/>
      <c r="H35" s="460">
        <f>$N$22</f>
        <v>0</v>
      </c>
      <c r="I35" s="421">
        <f>'0-Paramètres'!C21</f>
        <v>20000</v>
      </c>
      <c r="J35" s="421"/>
      <c r="K35" s="421"/>
      <c r="L35" s="421"/>
      <c r="M35" s="421"/>
      <c r="N35" s="421"/>
      <c r="O35" s="421"/>
      <c r="P35" s="472">
        <f>IF($H$35=0%,0,IF($N$22&gt;=7.5%,$I$35,IF($N$22&gt;=5%,8000+($N$22*160000),IF($N$22&lt;5%,$I$37))))</f>
        <v>0</v>
      </c>
    </row>
    <row r="36" spans="3:16" ht="20.100000000000001" customHeight="1">
      <c r="D36" s="406" t="s">
        <v>63</v>
      </c>
      <c r="E36" s="406"/>
      <c r="F36" s="406"/>
      <c r="G36" s="406"/>
      <c r="H36" s="461"/>
      <c r="I36" s="406" t="str">
        <f>'0-Paramètres'!C22</f>
        <v>= 8 000 € + (% enfants Aeeh x 160 000 €)</v>
      </c>
      <c r="J36" s="406"/>
      <c r="K36" s="406"/>
      <c r="L36" s="406"/>
      <c r="M36" s="406"/>
      <c r="N36" s="406"/>
      <c r="O36" s="406"/>
      <c r="P36" s="473"/>
    </row>
    <row r="37" spans="3:16" ht="20.100000000000001" customHeight="1">
      <c r="D37" s="406" t="s">
        <v>65</v>
      </c>
      <c r="E37" s="406"/>
      <c r="F37" s="406"/>
      <c r="G37" s="406"/>
      <c r="H37" s="462"/>
      <c r="I37" s="421">
        <f>'0-Paramètres'!C23</f>
        <v>16000</v>
      </c>
      <c r="J37" s="421"/>
      <c r="K37" s="421"/>
      <c r="L37" s="421"/>
      <c r="M37" s="421"/>
      <c r="N37" s="421"/>
      <c r="O37" s="421"/>
      <c r="P37" s="474"/>
    </row>
    <row r="38" spans="3:16" ht="35.25" customHeight="1">
      <c r="D38" s="475" t="s">
        <v>66</v>
      </c>
      <c r="E38" s="475"/>
      <c r="F38" s="475"/>
      <c r="G38" s="475"/>
      <c r="H38" s="475"/>
      <c r="I38" s="475"/>
      <c r="J38" s="475"/>
      <c r="K38" s="475"/>
      <c r="L38" s="475"/>
      <c r="M38" s="475"/>
      <c r="N38" s="475"/>
    </row>
    <row r="39" spans="3:16" ht="20.100000000000001" customHeight="1">
      <c r="D39" s="89" t="s">
        <v>67</v>
      </c>
      <c r="E39" s="45"/>
      <c r="F39" s="45"/>
      <c r="G39" s="45"/>
      <c r="H39" s="45"/>
      <c r="I39" s="45"/>
      <c r="J39" s="45"/>
      <c r="K39" s="45"/>
      <c r="L39" s="45"/>
      <c r="M39" s="59"/>
      <c r="N39" s="90">
        <f>MIN($N$29,$P$35)</f>
        <v>0</v>
      </c>
    </row>
    <row r="41" spans="3:16" ht="15">
      <c r="C41" s="63" t="s">
        <v>46</v>
      </c>
      <c r="D41" s="63" t="s">
        <v>68</v>
      </c>
    </row>
    <row r="43" spans="3:16" ht="20.100000000000001" customHeight="1">
      <c r="D43" s="469" t="s">
        <v>61</v>
      </c>
      <c r="E43" s="470"/>
      <c r="F43" s="470"/>
      <c r="G43" s="470"/>
      <c r="H43" s="471"/>
      <c r="I43" s="457" t="s">
        <v>69</v>
      </c>
      <c r="J43" s="458"/>
      <c r="K43" s="458"/>
      <c r="L43" s="458"/>
      <c r="M43" s="458"/>
      <c r="N43" s="459"/>
    </row>
    <row r="44" spans="3:16" ht="20.100000000000001" customHeight="1">
      <c r="D44" s="422" t="s">
        <v>44</v>
      </c>
      <c r="E44" s="422"/>
      <c r="F44" s="422"/>
      <c r="G44" s="422"/>
      <c r="H44" s="88" t="s">
        <v>45</v>
      </c>
      <c r="I44" s="457" t="s">
        <v>44</v>
      </c>
      <c r="J44" s="458"/>
      <c r="K44" s="458"/>
      <c r="L44" s="458"/>
      <c r="M44" s="459"/>
      <c r="N44" s="88" t="s">
        <v>45</v>
      </c>
    </row>
    <row r="45" spans="3:16" ht="20.100000000000001" customHeight="1">
      <c r="D45" s="406" t="s">
        <v>62</v>
      </c>
      <c r="E45" s="406"/>
      <c r="F45" s="406"/>
      <c r="G45" s="406"/>
      <c r="H45" s="460">
        <f>$N$22</f>
        <v>0</v>
      </c>
      <c r="I45" s="463">
        <v>0.45</v>
      </c>
      <c r="J45" s="464"/>
      <c r="K45" s="464"/>
      <c r="L45" s="464"/>
      <c r="M45" s="465"/>
      <c r="N45" s="466">
        <f>IF(H45=0%,0,IF($N$22&gt;=7.5%,$I$45,IF($N$22&gt;=5%,$I$46,IF($N$22&lt;5%,$I$47))))</f>
        <v>0</v>
      </c>
    </row>
    <row r="46" spans="3:16" ht="20.100000000000001" customHeight="1">
      <c r="D46" s="406" t="s">
        <v>63</v>
      </c>
      <c r="E46" s="406"/>
      <c r="F46" s="406"/>
      <c r="G46" s="406"/>
      <c r="H46" s="461"/>
      <c r="I46" s="463">
        <v>0.3</v>
      </c>
      <c r="J46" s="464"/>
      <c r="K46" s="464"/>
      <c r="L46" s="464"/>
      <c r="M46" s="465"/>
      <c r="N46" s="467"/>
    </row>
    <row r="47" spans="3:16" ht="20.100000000000001" customHeight="1">
      <c r="D47" s="406" t="s">
        <v>65</v>
      </c>
      <c r="E47" s="406"/>
      <c r="F47" s="406"/>
      <c r="G47" s="406"/>
      <c r="H47" s="462"/>
      <c r="I47" s="463">
        <v>0.15</v>
      </c>
      <c r="J47" s="464"/>
      <c r="K47" s="464"/>
      <c r="L47" s="464"/>
      <c r="M47" s="465"/>
      <c r="N47" s="468"/>
    </row>
    <row r="48" spans="3:16" ht="2.1" customHeight="1"/>
    <row r="49" spans="3:16" ht="20.100000000000001" customHeight="1">
      <c r="D49" s="89" t="s">
        <v>70</v>
      </c>
      <c r="E49" s="45"/>
      <c r="F49" s="45"/>
      <c r="G49" s="45"/>
      <c r="H49" s="45"/>
      <c r="I49" s="45"/>
      <c r="J49" s="45"/>
      <c r="K49" s="45"/>
      <c r="L49" s="45"/>
      <c r="M49" s="59"/>
      <c r="N49" s="91">
        <f>N45</f>
        <v>0</v>
      </c>
    </row>
    <row r="51" spans="3:16" ht="15">
      <c r="C51" s="63" t="s">
        <v>71</v>
      </c>
      <c r="D51" s="63" t="s">
        <v>39</v>
      </c>
    </row>
    <row r="53" spans="3:16">
      <c r="D53" s="44" t="s">
        <v>72</v>
      </c>
      <c r="E53" s="45"/>
      <c r="F53" s="45"/>
      <c r="G53" s="45"/>
      <c r="H53" s="45"/>
      <c r="I53" s="45"/>
      <c r="J53" s="45"/>
      <c r="K53" s="45"/>
      <c r="L53" s="45"/>
      <c r="M53" s="59"/>
      <c r="N53" s="92">
        <f>'0-Paramètres'!C24</f>
        <v>1300</v>
      </c>
    </row>
    <row r="54" spans="3:16" ht="2.1" customHeight="1"/>
    <row r="55" spans="3:16" ht="20.100000000000001" customHeight="1" thickBot="1">
      <c r="D55" s="84" t="s">
        <v>56</v>
      </c>
      <c r="E55" s="439" t="s">
        <v>49</v>
      </c>
      <c r="F55" s="452" t="s">
        <v>73</v>
      </c>
      <c r="G55" s="452"/>
      <c r="H55" s="452"/>
      <c r="I55" s="452"/>
      <c r="J55" s="452"/>
      <c r="K55" s="439" t="s">
        <v>49</v>
      </c>
      <c r="L55" s="439" t="s">
        <v>67</v>
      </c>
      <c r="M55" s="439"/>
      <c r="N55" s="439"/>
      <c r="O55" s="439"/>
      <c r="P55" s="454" t="s">
        <v>36</v>
      </c>
    </row>
    <row r="56" spans="3:16" ht="20.100000000000001" customHeight="1">
      <c r="D56" s="119" t="s">
        <v>57</v>
      </c>
      <c r="E56" s="440"/>
      <c r="F56" s="453"/>
      <c r="G56" s="453"/>
      <c r="H56" s="453"/>
      <c r="I56" s="453"/>
      <c r="J56" s="453"/>
      <c r="K56" s="440"/>
      <c r="L56" s="440"/>
      <c r="M56" s="440"/>
      <c r="N56" s="440"/>
      <c r="O56" s="440"/>
      <c r="P56" s="455"/>
    </row>
    <row r="57" spans="3:16" ht="2.1" customHeight="1"/>
    <row r="58" spans="3:16" ht="20.100000000000001" customHeight="1" thickBot="1">
      <c r="D58" s="93">
        <f>$N$11</f>
        <v>0</v>
      </c>
      <c r="E58" s="439" t="s">
        <v>49</v>
      </c>
      <c r="F58" s="452">
        <f>$N$49</f>
        <v>0</v>
      </c>
      <c r="G58" s="452"/>
      <c r="H58" s="452"/>
      <c r="I58" s="452"/>
      <c r="J58" s="452"/>
      <c r="K58" s="439" t="s">
        <v>49</v>
      </c>
      <c r="L58" s="456">
        <f>$N$39</f>
        <v>0</v>
      </c>
      <c r="M58" s="439"/>
      <c r="N58" s="439"/>
      <c r="O58" s="439"/>
      <c r="P58" s="454" t="s">
        <v>36</v>
      </c>
    </row>
    <row r="59" spans="3:16" ht="20.100000000000001" customHeight="1">
      <c r="D59" s="94">
        <f>$N$10</f>
        <v>0</v>
      </c>
      <c r="E59" s="440"/>
      <c r="F59" s="453"/>
      <c r="G59" s="453"/>
      <c r="H59" s="453"/>
      <c r="I59" s="453"/>
      <c r="J59" s="453"/>
      <c r="K59" s="440"/>
      <c r="L59" s="440"/>
      <c r="M59" s="440"/>
      <c r="N59" s="440"/>
      <c r="O59" s="440"/>
      <c r="P59" s="455"/>
    </row>
    <row r="60" spans="3:16" ht="2.1" customHeight="1"/>
    <row r="61" spans="3:16" ht="20.100000000000001" customHeight="1">
      <c r="D61" s="95" t="s">
        <v>48</v>
      </c>
      <c r="E61" s="45"/>
      <c r="F61" s="45"/>
      <c r="G61" s="45"/>
      <c r="H61" s="45"/>
      <c r="I61" s="45"/>
      <c r="J61" s="45"/>
      <c r="K61" s="45"/>
      <c r="L61" s="45"/>
      <c r="M61" s="59"/>
      <c r="N61" s="96">
        <f>IF(ISERROR(($D$58/$D$59)*$F$58*$L$58),0,($D$58/$D$59)*$F$58*$L$58)</f>
        <v>0</v>
      </c>
    </row>
    <row r="62" spans="3:16" ht="20.100000000000001" customHeight="1">
      <c r="D62" s="89" t="s">
        <v>74</v>
      </c>
      <c r="E62" s="45"/>
      <c r="F62" s="45"/>
      <c r="G62" s="45"/>
      <c r="H62" s="45"/>
      <c r="I62" s="45"/>
      <c r="J62" s="45"/>
      <c r="K62" s="45"/>
      <c r="L62" s="45"/>
      <c r="M62" s="59"/>
      <c r="N62" s="97">
        <f>MIN($N$61,$N$53)</f>
        <v>0</v>
      </c>
    </row>
    <row r="64" spans="3:16" ht="15">
      <c r="C64" s="63" t="s">
        <v>75</v>
      </c>
      <c r="D64" s="63" t="s">
        <v>47</v>
      </c>
      <c r="G64" s="451">
        <f>$N$4</f>
        <v>2023</v>
      </c>
      <c r="H64" s="451"/>
    </row>
    <row r="66" spans="4:14" ht="20.100000000000001" customHeight="1">
      <c r="D66" s="50" t="s">
        <v>48</v>
      </c>
      <c r="E66" s="51"/>
      <c r="F66" s="51"/>
      <c r="G66" s="51"/>
      <c r="H66" s="51"/>
      <c r="I66" s="51"/>
      <c r="J66" s="51"/>
      <c r="K66" s="51"/>
      <c r="L66" s="51"/>
      <c r="M66" s="51"/>
      <c r="N66" s="69">
        <f>$N$62</f>
        <v>0</v>
      </c>
    </row>
    <row r="67" spans="4:14" ht="20.100000000000001" customHeight="1" thickBot="1">
      <c r="D67" s="70" t="s">
        <v>26</v>
      </c>
      <c r="E67" s="71"/>
      <c r="F67" s="71"/>
      <c r="G67" s="71"/>
      <c r="H67" s="71"/>
      <c r="I67" s="71"/>
      <c r="J67" s="71"/>
      <c r="K67" s="71"/>
      <c r="L67" s="71"/>
      <c r="M67" s="71" t="s">
        <v>49</v>
      </c>
      <c r="N67" s="72">
        <f>$N$12</f>
        <v>0</v>
      </c>
    </row>
    <row r="68" spans="4:14" ht="20.100000000000001" customHeight="1">
      <c r="D68" s="98" t="s">
        <v>47</v>
      </c>
      <c r="E68" s="74"/>
      <c r="F68" s="74"/>
      <c r="G68" s="61"/>
      <c r="H68" s="99">
        <f>$N$4</f>
        <v>2023</v>
      </c>
      <c r="I68" s="74"/>
      <c r="J68" s="74"/>
      <c r="K68" s="76"/>
      <c r="L68" s="74"/>
      <c r="M68" s="74" t="s">
        <v>36</v>
      </c>
      <c r="N68" s="100">
        <f>IF(ISERROR($N$62*$N$12),0,$N$62*$N$12)</f>
        <v>0</v>
      </c>
    </row>
  </sheetData>
  <sheetProtection sheet="1" objects="1" scenarios="1"/>
  <mergeCells count="54">
    <mergeCell ref="D4:G5"/>
    <mergeCell ref="N4:O4"/>
    <mergeCell ref="N5:O5"/>
    <mergeCell ref="N12:N14"/>
    <mergeCell ref="N16:N17"/>
    <mergeCell ref="D38:N38"/>
    <mergeCell ref="D43:H43"/>
    <mergeCell ref="K22:K23"/>
    <mergeCell ref="N22:N23"/>
    <mergeCell ref="D29:H29"/>
    <mergeCell ref="I29:I30"/>
    <mergeCell ref="J29:L29"/>
    <mergeCell ref="M29:M30"/>
    <mergeCell ref="N29:N30"/>
    <mergeCell ref="D30:H30"/>
    <mergeCell ref="E22:E23"/>
    <mergeCell ref="F22:F23"/>
    <mergeCell ref="G22:G23"/>
    <mergeCell ref="I22:I23"/>
    <mergeCell ref="J22:J23"/>
    <mergeCell ref="D33:H33"/>
    <mergeCell ref="I33:P33"/>
    <mergeCell ref="D34:G34"/>
    <mergeCell ref="I34:O34"/>
    <mergeCell ref="D35:G35"/>
    <mergeCell ref="H35:H37"/>
    <mergeCell ref="I35:O35"/>
    <mergeCell ref="P35:P37"/>
    <mergeCell ref="D36:G36"/>
    <mergeCell ref="I36:O36"/>
    <mergeCell ref="D37:G37"/>
    <mergeCell ref="I37:O37"/>
    <mergeCell ref="I43:N43"/>
    <mergeCell ref="D45:G45"/>
    <mergeCell ref="H45:H47"/>
    <mergeCell ref="I45:M45"/>
    <mergeCell ref="N45:N47"/>
    <mergeCell ref="D46:G46"/>
    <mergeCell ref="I46:M46"/>
    <mergeCell ref="D47:G47"/>
    <mergeCell ref="I47:M47"/>
    <mergeCell ref="D44:G44"/>
    <mergeCell ref="I44:M44"/>
    <mergeCell ref="P55:P56"/>
    <mergeCell ref="E58:E59"/>
    <mergeCell ref="F58:J59"/>
    <mergeCell ref="K58:K59"/>
    <mergeCell ref="L58:O59"/>
    <mergeCell ref="P58:P59"/>
    <mergeCell ref="G64:H64"/>
    <mergeCell ref="E55:E56"/>
    <mergeCell ref="F55:J56"/>
    <mergeCell ref="K55:K56"/>
    <mergeCell ref="L55:O56"/>
  </mergeCells>
  <pageMargins left="0.45" right="0.45" top="0.5" bottom="0.5" header="0.3" footer="0.3"/>
  <pageSetup paperSize="9" scale="55" orientation="portrait" horizontalDpi="0" verticalDpi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25"/>
  <sheetViews>
    <sheetView topLeftCell="A10" zoomScaleNormal="100" workbookViewId="0">
      <selection activeCell="C19" sqref="C19:F19"/>
    </sheetView>
  </sheetViews>
  <sheetFormatPr baseColWidth="10" defaultColWidth="10.875" defaultRowHeight="24.95" customHeight="1"/>
  <cols>
    <col min="1" max="1" width="16.875" style="125" customWidth="1"/>
    <col min="2" max="2" width="8.125" style="125" customWidth="1"/>
    <col min="3" max="3" width="40.875" style="125" customWidth="1"/>
    <col min="4" max="4" width="15" style="125" customWidth="1"/>
    <col min="5" max="5" width="7.625" style="125" customWidth="1"/>
    <col min="6" max="6" width="8.5" style="125" customWidth="1"/>
    <col min="7" max="7" width="13.875" style="125" customWidth="1"/>
    <col min="8" max="8" width="6.375" style="125" customWidth="1"/>
    <col min="9" max="16384" width="10.875" style="125"/>
  </cols>
  <sheetData>
    <row r="1" spans="3:9" ht="24.95" customHeight="1">
      <c r="C1" s="40" t="s">
        <v>131</v>
      </c>
    </row>
    <row r="2" spans="3:9" ht="24.95" customHeight="1">
      <c r="C2" s="40"/>
    </row>
    <row r="3" spans="3:9" ht="20.100000000000001" customHeight="1">
      <c r="C3" s="494" t="s">
        <v>20</v>
      </c>
      <c r="D3" s="42"/>
      <c r="E3" s="121"/>
      <c r="F3" s="80" t="s">
        <v>21</v>
      </c>
      <c r="G3" s="458">
        <f>'0-Paramètres'!C2</f>
        <v>2023</v>
      </c>
      <c r="H3" s="459"/>
    </row>
    <row r="4" spans="3:9" ht="27" customHeight="1">
      <c r="C4" s="495"/>
      <c r="D4" s="44"/>
      <c r="E4" s="45"/>
      <c r="F4" s="126" t="s">
        <v>22</v>
      </c>
      <c r="G4" s="496" t="e">
        <f>G25</f>
        <v>#DIV/0!</v>
      </c>
      <c r="H4" s="497"/>
    </row>
    <row r="6" spans="3:9" ht="20.100000000000001" customHeight="1">
      <c r="C6" s="47" t="s">
        <v>133</v>
      </c>
    </row>
    <row r="7" spans="3:9" ht="24.95" customHeight="1">
      <c r="C7" s="50" t="s">
        <v>128</v>
      </c>
      <c r="D7" s="51"/>
      <c r="E7" s="51"/>
      <c r="F7" s="51"/>
      <c r="G7" s="127">
        <f>'1-Prévisions activité'!D9</f>
        <v>0</v>
      </c>
    </row>
    <row r="8" spans="3:9" ht="24.95" customHeight="1">
      <c r="C8" s="122" t="s">
        <v>120</v>
      </c>
      <c r="D8" s="123"/>
      <c r="E8" s="123"/>
      <c r="F8" s="123"/>
      <c r="G8" s="111">
        <f>'1-Prévisions activité'!D11</f>
        <v>0</v>
      </c>
    </row>
    <row r="9" spans="3:9" ht="24.95" customHeight="1">
      <c r="C9" s="122" t="s">
        <v>121</v>
      </c>
      <c r="D9" s="123"/>
      <c r="E9" s="123"/>
      <c r="F9" s="123" t="s">
        <v>49</v>
      </c>
      <c r="G9" s="129">
        <f>'1-Prévisions activité'!D10</f>
        <v>0</v>
      </c>
    </row>
    <row r="10" spans="3:9" s="128" customFormat="1" ht="20.100000000000001" customHeight="1">
      <c r="C10" s="130" t="s">
        <v>132</v>
      </c>
      <c r="D10" s="131"/>
      <c r="E10" s="132"/>
      <c r="F10" s="131" t="s">
        <v>36</v>
      </c>
      <c r="G10" s="133">
        <f>G7*G8*G9</f>
        <v>0</v>
      </c>
    </row>
    <row r="12" spans="3:9" ht="20.100000000000001" customHeight="1">
      <c r="C12" s="47" t="s">
        <v>134</v>
      </c>
    </row>
    <row r="13" spans="3:9" ht="24.95" customHeight="1" thickBot="1">
      <c r="C13" s="437" t="s">
        <v>135</v>
      </c>
      <c r="D13" s="438"/>
      <c r="E13" s="439" t="s">
        <v>36</v>
      </c>
      <c r="F13" s="441">
        <f>'1-Prévisions activité'!D44</f>
        <v>0</v>
      </c>
      <c r="G13" s="441"/>
      <c r="H13" s="442" t="s">
        <v>36</v>
      </c>
      <c r="I13" s="492" t="e">
        <f>F13/F14</f>
        <v>#DIV/0!</v>
      </c>
    </row>
    <row r="14" spans="3:9" ht="24.95" customHeight="1">
      <c r="C14" s="481" t="s">
        <v>136</v>
      </c>
      <c r="D14" s="482"/>
      <c r="E14" s="440"/>
      <c r="F14" s="447">
        <f>G10</f>
        <v>0</v>
      </c>
      <c r="G14" s="447"/>
      <c r="H14" s="443"/>
      <c r="I14" s="493"/>
    </row>
    <row r="16" spans="3:9" ht="20.100000000000001" customHeight="1">
      <c r="C16" s="47" t="s">
        <v>124</v>
      </c>
    </row>
    <row r="17" spans="3:7" ht="24.95" customHeight="1">
      <c r="C17" s="112" t="s">
        <v>325</v>
      </c>
      <c r="D17" s="113"/>
      <c r="E17" s="113"/>
      <c r="F17" s="113"/>
      <c r="G17" s="135">
        <f>G8</f>
        <v>0</v>
      </c>
    </row>
    <row r="18" spans="3:7" ht="24.95" customHeight="1">
      <c r="C18" s="112" t="s">
        <v>326</v>
      </c>
      <c r="D18" s="134"/>
      <c r="E18" s="134"/>
      <c r="F18" s="134"/>
      <c r="G18" s="114" t="e">
        <f>I13</f>
        <v>#DIV/0!</v>
      </c>
    </row>
    <row r="19" spans="3:7" ht="24.95" customHeight="1">
      <c r="C19" s="489" t="s">
        <v>126</v>
      </c>
      <c r="D19" s="490"/>
      <c r="E19" s="490"/>
      <c r="F19" s="491"/>
      <c r="G19" s="136" t="e">
        <f>IF(AND('0-Paramètres'!C40=0,'0-Paramètres'!C41=0),'0-Paramètres'!C39,'0-Paramètres'!C39*('Bonus Mayotte Territoire'!G17/'0-Paramètres'!C40)*('Bonus Mayotte Territoire'!G18/'0-Paramètres'!C41))</f>
        <v>#DIV/0!</v>
      </c>
    </row>
    <row r="21" spans="3:7" ht="20.100000000000001" customHeight="1">
      <c r="C21" s="47" t="s">
        <v>127</v>
      </c>
      <c r="E21" s="47">
        <f>'0-Paramètres'!C2</f>
        <v>2023</v>
      </c>
    </row>
    <row r="22" spans="3:7" ht="24.95" customHeight="1">
      <c r="C22" s="50" t="s">
        <v>48</v>
      </c>
      <c r="D22" s="51"/>
      <c r="E22" s="51"/>
      <c r="F22" s="51"/>
      <c r="G22" s="69" t="e">
        <f>G19</f>
        <v>#DIV/0!</v>
      </c>
    </row>
    <row r="23" spans="3:7" ht="24.95" customHeight="1">
      <c r="C23" s="122" t="s">
        <v>128</v>
      </c>
      <c r="D23" s="123"/>
      <c r="E23" s="123"/>
      <c r="F23" s="123"/>
      <c r="G23" s="111">
        <f>G7</f>
        <v>0</v>
      </c>
    </row>
    <row r="24" spans="3:7" ht="24.95" customHeight="1" thickBot="1">
      <c r="C24" s="70" t="s">
        <v>129</v>
      </c>
      <c r="D24" s="71"/>
      <c r="E24" s="71"/>
      <c r="F24" s="71" t="s">
        <v>49</v>
      </c>
      <c r="G24" s="124">
        <f>'1-Prévisions activité'!C39/12</f>
        <v>1</v>
      </c>
    </row>
    <row r="25" spans="3:7" ht="24.95" customHeight="1">
      <c r="C25" s="73" t="s">
        <v>47</v>
      </c>
      <c r="D25" s="74"/>
      <c r="E25" s="75">
        <f>'0-Paramètres'!C2</f>
        <v>2023</v>
      </c>
      <c r="F25" s="77" t="s">
        <v>36</v>
      </c>
      <c r="G25" s="78" t="e">
        <f>G22*G23*G24</f>
        <v>#DIV/0!</v>
      </c>
    </row>
  </sheetData>
  <sheetProtection sheet="1" objects="1" scenarios="1"/>
  <mergeCells count="11">
    <mergeCell ref="I13:I14"/>
    <mergeCell ref="C14:D14"/>
    <mergeCell ref="F14:G14"/>
    <mergeCell ref="C3:C4"/>
    <mergeCell ref="G3:H3"/>
    <mergeCell ref="G4:H4"/>
    <mergeCell ref="C19:F19"/>
    <mergeCell ref="C13:D13"/>
    <mergeCell ref="E13:E14"/>
    <mergeCell ref="F13:G13"/>
    <mergeCell ref="H13:H14"/>
  </mergeCells>
  <pageMargins left="0.45" right="0.45" top="0.5" bottom="0.5" header="0.3" footer="0.3"/>
  <pageSetup paperSize="9" scale="63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9</vt:i4>
      </vt:variant>
    </vt:vector>
  </HeadingPairs>
  <TitlesOfParts>
    <vt:vector size="19" baseType="lpstr">
      <vt:lpstr>0-Paramètres</vt:lpstr>
      <vt:lpstr>1-Prévisions activité</vt:lpstr>
      <vt:lpstr>2-Prévisions Salaires</vt:lpstr>
      <vt:lpstr>3-Prévisions Charges</vt:lpstr>
      <vt:lpstr>4-Prévisions Produits</vt:lpstr>
      <vt:lpstr>Calcul PSU</vt:lpstr>
      <vt:lpstr>Bonus national mixité sociale</vt:lpstr>
      <vt:lpstr>Bonus national handicap</vt:lpstr>
      <vt:lpstr>Bonus Mayotte Territoire</vt:lpstr>
      <vt:lpstr>Bonus Mayotte mixité sociale</vt:lpstr>
      <vt:lpstr>Heures_Concertation</vt:lpstr>
      <vt:lpstr>Heures_facturées</vt:lpstr>
      <vt:lpstr>Heuresfacturées</vt:lpstr>
      <vt:lpstr>Participation_Familiale</vt:lpstr>
      <vt:lpstr>ParticipationFamiliale</vt:lpstr>
      <vt:lpstr>Prix_de_revient</vt:lpstr>
      <vt:lpstr>Prix_Plafond</vt:lpstr>
      <vt:lpstr>Repas</vt:lpstr>
      <vt:lpstr>Tauxfacturation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Jean-Luc GAUDIN</dc:creator>
  <cp:lastModifiedBy>SAID HADIDJA (CSS MAYOTTE)</cp:lastModifiedBy>
  <cp:lastPrinted>2021-07-26T14:16:20Z</cp:lastPrinted>
  <dcterms:created xsi:type="dcterms:W3CDTF">2013-10-30T18:58:24Z</dcterms:created>
  <dcterms:modified xsi:type="dcterms:W3CDTF">2022-11-15T06:18:50Z</dcterms:modified>
</cp:coreProperties>
</file>